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\Documents\GitHub\Assignment-\module 2 state\"/>
    </mc:Choice>
  </mc:AlternateContent>
  <xr:revisionPtr revIDLastSave="0" documentId="13_ncr:1_{3CB27166-A49C-4B26-803A-75B74F256EB1}" xr6:coauthVersionLast="47" xr6:coauthVersionMax="47" xr10:uidLastSave="{00000000-0000-0000-0000-000000000000}"/>
  <bookViews>
    <workbookView xWindow="-108" yWindow="-108" windowWidth="23256" windowHeight="12456" firstSheet="7" activeTab="7" xr2:uid="{7304B549-0A39-4F76-BD0D-AF1318F2C170}"/>
  </bookViews>
  <sheets>
    <sheet name="CENTRAL TENDENCY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8" sheetId="18" r:id="rId16"/>
    <sheet name="Sheet19" sheetId="19" r:id="rId17"/>
    <sheet name="SKEWNESS ,KURTOSIS." sheetId="20" r:id="rId18"/>
    <sheet name="Sheet21" sheetId="21" r:id="rId19"/>
    <sheet name="Sheet22" sheetId="22" r:id="rId20"/>
    <sheet name="Sheet23" sheetId="23" r:id="rId21"/>
    <sheet name="Sheet24" sheetId="24" r:id="rId22"/>
    <sheet name="QUARTILE AND PERCENTILE." sheetId="25" r:id="rId23"/>
    <sheet name="Sheet16" sheetId="26" r:id="rId24"/>
    <sheet name="Sheet17" sheetId="27" r:id="rId25"/>
    <sheet name="Sheet26" sheetId="28" r:id="rId26"/>
    <sheet name="Sheet27" sheetId="29" r:id="rId27"/>
    <sheet name="PROBABILITY." sheetId="30" r:id="rId28"/>
    <sheet name="Sheet29" sheetId="31" r:id="rId29"/>
    <sheet name="Sheet30" sheetId="32" r:id="rId30"/>
    <sheet name="Sheet31" sheetId="33" r:id="rId31"/>
    <sheet name="Sheet32" sheetId="34" r:id="rId32"/>
    <sheet name="Sheet33" sheetId="35" r:id="rId33"/>
    <sheet name="Sheet34" sheetId="36" r:id="rId34"/>
    <sheet name="Sheet35" sheetId="37" r:id="rId35"/>
    <sheet name="Sheet36" sheetId="38" r:id="rId36"/>
    <sheet name="Sheet37" sheetId="39" r:id="rId37"/>
    <sheet name="Sheet38" sheetId="40" r:id="rId38"/>
    <sheet name="Sheet1" sheetId="41" r:id="rId39"/>
  </sheets>
  <definedNames>
    <definedName name="_xlnm._FilterDatabase" localSheetId="13" hidden="1">Sheet14!$O$3:$P$7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25" l="1"/>
  <c r="I13" i="31"/>
  <c r="J9" i="31"/>
  <c r="G14" i="30"/>
  <c r="G9" i="40" l="1"/>
  <c r="G13" i="39"/>
  <c r="G12" i="39"/>
  <c r="G11" i="39"/>
  <c r="Q15" i="38"/>
  <c r="P11" i="38"/>
  <c r="Q9" i="38"/>
  <c r="E23" i="38"/>
  <c r="E12" i="38"/>
  <c r="C10" i="38"/>
  <c r="C18" i="37" l="1"/>
  <c r="E16" i="37"/>
  <c r="J5" i="37"/>
  <c r="H5" i="36"/>
  <c r="G18" i="36"/>
  <c r="F18" i="36"/>
  <c r="F20" i="36"/>
  <c r="E13" i="35"/>
  <c r="I12" i="34"/>
  <c r="F8" i="34"/>
  <c r="J11" i="33"/>
  <c r="L14" i="32"/>
  <c r="H9" i="32"/>
  <c r="I16" i="30"/>
  <c r="U19" i="29"/>
  <c r="U18" i="29"/>
  <c r="U17" i="29"/>
  <c r="U13" i="29"/>
  <c r="U12" i="29"/>
  <c r="U11" i="29"/>
  <c r="U18" i="28"/>
  <c r="U17" i="28"/>
  <c r="U16" i="28"/>
  <c r="U12" i="28"/>
  <c r="U11" i="28"/>
  <c r="U10" i="28"/>
  <c r="U14" i="27"/>
  <c r="U13" i="27"/>
  <c r="U12" i="27"/>
  <c r="U8" i="27"/>
  <c r="U7" i="27"/>
  <c r="U6" i="27"/>
  <c r="S14" i="26"/>
  <c r="S13" i="26"/>
  <c r="S12" i="26"/>
  <c r="S8" i="26"/>
  <c r="S7" i="26"/>
  <c r="S6" i="26"/>
  <c r="Q11" i="25"/>
  <c r="Q12" i="25"/>
  <c r="Q13" i="25"/>
  <c r="Q10" i="25"/>
  <c r="Q6" i="25"/>
  <c r="Q5" i="25"/>
  <c r="Q4" i="25"/>
  <c r="O9" i="24" l="1"/>
  <c r="O7" i="24"/>
  <c r="P8" i="23"/>
  <c r="P6" i="23"/>
  <c r="R7" i="22"/>
  <c r="R5" i="22"/>
  <c r="P8" i="21"/>
  <c r="P6" i="21"/>
  <c r="G43" i="18"/>
  <c r="G38" i="18"/>
  <c r="G22" i="18"/>
  <c r="G36" i="18"/>
  <c r="G33" i="18"/>
  <c r="G42" i="18"/>
  <c r="G23" i="18"/>
  <c r="G31" i="18"/>
  <c r="G41" i="18"/>
  <c r="G20" i="18"/>
  <c r="G37" i="18"/>
  <c r="G29" i="18"/>
  <c r="G24" i="18"/>
  <c r="G39" i="18"/>
  <c r="G27" i="18"/>
  <c r="G30" i="18"/>
  <c r="G28" i="18"/>
  <c r="G34" i="18"/>
  <c r="G40" i="18"/>
  <c r="G35" i="18"/>
  <c r="G21" i="18"/>
  <c r="G32" i="18"/>
  <c r="G25" i="18"/>
  <c r="G26" i="18"/>
  <c r="K20" i="18"/>
  <c r="O4" i="15"/>
  <c r="O21" i="15"/>
  <c r="T20" i="12"/>
  <c r="T10" i="20"/>
  <c r="T8" i="20"/>
  <c r="N23" i="19" l="1"/>
  <c r="N21" i="19"/>
  <c r="N19" i="19"/>
  <c r="M23" i="19"/>
  <c r="L23" i="19"/>
  <c r="M21" i="19"/>
  <c r="L21" i="19"/>
  <c r="M19" i="19"/>
  <c r="L19" i="19"/>
  <c r="N13" i="19"/>
  <c r="M13" i="19"/>
  <c r="L13" i="19"/>
  <c r="B23" i="18"/>
  <c r="O8" i="15"/>
  <c r="O20" i="15"/>
  <c r="O14" i="15"/>
  <c r="O5" i="15"/>
  <c r="O18" i="15"/>
  <c r="O6" i="15"/>
  <c r="O12" i="15"/>
  <c r="O17" i="15"/>
  <c r="O22" i="15"/>
  <c r="O7" i="15"/>
  <c r="O15" i="15"/>
  <c r="O19" i="15"/>
  <c r="O13" i="15"/>
  <c r="O10" i="15"/>
  <c r="O9" i="15"/>
  <c r="O16" i="15"/>
  <c r="O11" i="15"/>
  <c r="T3" i="15"/>
  <c r="P7" i="14"/>
  <c r="P5" i="14"/>
  <c r="P4" i="14"/>
  <c r="P6" i="14"/>
  <c r="V15" i="12"/>
  <c r="T18" i="12"/>
  <c r="T17" i="12"/>
  <c r="T16" i="12"/>
  <c r="T15" i="12"/>
  <c r="Q15" i="12" l="1"/>
  <c r="L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15" i="12"/>
  <c r="E16" i="12"/>
  <c r="T27" i="11"/>
  <c r="U25" i="11"/>
  <c r="T25" i="11"/>
  <c r="S25" i="11"/>
  <c r="Q24" i="11"/>
  <c r="M26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24" i="11"/>
  <c r="F24" i="11"/>
  <c r="R17" i="10"/>
  <c r="R15" i="10"/>
  <c r="O6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16" i="10"/>
  <c r="H20" i="10"/>
  <c r="I17" i="10"/>
  <c r="H17" i="10"/>
  <c r="G17" i="10"/>
  <c r="D16" i="10"/>
  <c r="T22" i="9"/>
  <c r="T20" i="9"/>
  <c r="R22" i="9"/>
  <c r="R20" i="9"/>
  <c r="P22" i="9"/>
  <c r="P20" i="9"/>
  <c r="L88" i="9"/>
  <c r="M88" i="9" s="1"/>
  <c r="L89" i="9"/>
  <c r="M89" i="9" s="1"/>
  <c r="L92" i="9"/>
  <c r="M92" i="9" s="1"/>
  <c r="L93" i="9"/>
  <c r="M93" i="9" s="1"/>
  <c r="L96" i="9"/>
  <c r="M96" i="9" s="1"/>
  <c r="L97" i="9"/>
  <c r="M97" i="9" s="1"/>
  <c r="L100" i="9"/>
  <c r="M100" i="9" s="1"/>
  <c r="L101" i="9"/>
  <c r="M101" i="9" s="1"/>
  <c r="L104" i="9"/>
  <c r="M104" i="9" s="1"/>
  <c r="L105" i="9"/>
  <c r="M105" i="9" s="1"/>
  <c r="L108" i="9"/>
  <c r="M108" i="9" s="1"/>
  <c r="L109" i="9"/>
  <c r="M109" i="9" s="1"/>
  <c r="L112" i="9"/>
  <c r="M112" i="9" s="1"/>
  <c r="L113" i="9"/>
  <c r="M113" i="9" s="1"/>
  <c r="L116" i="9"/>
  <c r="M116" i="9" s="1"/>
  <c r="L117" i="9"/>
  <c r="M117" i="9" s="1"/>
  <c r="L82" i="9"/>
  <c r="M82" i="9" s="1"/>
  <c r="L83" i="9"/>
  <c r="M83" i="9" s="1"/>
  <c r="L86" i="9"/>
  <c r="M86" i="9" s="1"/>
  <c r="L21" i="9"/>
  <c r="M21" i="9" s="1"/>
  <c r="L24" i="9"/>
  <c r="M24" i="9" s="1"/>
  <c r="L25" i="9"/>
  <c r="M25" i="9" s="1"/>
  <c r="L28" i="9"/>
  <c r="M28" i="9" s="1"/>
  <c r="L29" i="9"/>
  <c r="M29" i="9" s="1"/>
  <c r="L32" i="9"/>
  <c r="M32" i="9" s="1"/>
  <c r="L33" i="9"/>
  <c r="M33" i="9" s="1"/>
  <c r="L36" i="9"/>
  <c r="M36" i="9" s="1"/>
  <c r="L37" i="9"/>
  <c r="M37" i="9" s="1"/>
  <c r="L40" i="9"/>
  <c r="M40" i="9" s="1"/>
  <c r="L41" i="9"/>
  <c r="M41" i="9" s="1"/>
  <c r="L44" i="9"/>
  <c r="M44" i="9" s="1"/>
  <c r="L45" i="9"/>
  <c r="M45" i="9" s="1"/>
  <c r="L48" i="9"/>
  <c r="M48" i="9" s="1"/>
  <c r="L49" i="9"/>
  <c r="M49" i="9" s="1"/>
  <c r="L52" i="9"/>
  <c r="M52" i="9" s="1"/>
  <c r="L53" i="9"/>
  <c r="M53" i="9" s="1"/>
  <c r="L56" i="9"/>
  <c r="M56" i="9" s="1"/>
  <c r="L57" i="9"/>
  <c r="M57" i="9" s="1"/>
  <c r="L60" i="9"/>
  <c r="M60" i="9" s="1"/>
  <c r="L61" i="9"/>
  <c r="M61" i="9" s="1"/>
  <c r="L64" i="9"/>
  <c r="M64" i="9" s="1"/>
  <c r="L65" i="9"/>
  <c r="M65" i="9" s="1"/>
  <c r="L68" i="9"/>
  <c r="M68" i="9" s="1"/>
  <c r="L69" i="9"/>
  <c r="M69" i="9" s="1"/>
  <c r="L72" i="9"/>
  <c r="M72" i="9" s="1"/>
  <c r="L73" i="9"/>
  <c r="M73" i="9" s="1"/>
  <c r="L76" i="9"/>
  <c r="M76" i="9" s="1"/>
  <c r="L77" i="9"/>
  <c r="M77" i="9" s="1"/>
  <c r="L80" i="9"/>
  <c r="M80" i="9" s="1"/>
  <c r="L81" i="9"/>
  <c r="M81" i="9" s="1"/>
  <c r="H24" i="9"/>
  <c r="H21" i="9"/>
  <c r="I21" i="9" s="1"/>
  <c r="G21" i="9"/>
  <c r="E20" i="9"/>
  <c r="L90" i="9" s="1"/>
  <c r="M90" i="9" s="1"/>
  <c r="L64" i="8"/>
  <c r="Q17" i="8"/>
  <c r="Q15" i="8"/>
  <c r="O17" i="8"/>
  <c r="O15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14" i="8"/>
  <c r="E15" i="8"/>
  <c r="J13" i="7"/>
  <c r="K11" i="7"/>
  <c r="J11" i="7"/>
  <c r="I11" i="7"/>
  <c r="D10" i="7"/>
  <c r="B22" i="7"/>
  <c r="S13" i="6"/>
  <c r="S11" i="6"/>
  <c r="Q13" i="6"/>
  <c r="Q11" i="6"/>
  <c r="M6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11" i="6"/>
  <c r="K13" i="6"/>
  <c r="F15" i="6"/>
  <c r="G13" i="6"/>
  <c r="F13" i="6"/>
  <c r="E13" i="6"/>
  <c r="S13" i="5"/>
  <c r="S11" i="5"/>
  <c r="Q13" i="5"/>
  <c r="Q11" i="5"/>
  <c r="N4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11" i="5"/>
  <c r="K13" i="5"/>
  <c r="F14" i="5" a="1"/>
  <c r="F14" i="5" s="1"/>
  <c r="G12" i="5"/>
  <c r="F12" i="5"/>
  <c r="E12" i="5"/>
  <c r="B22" i="4"/>
  <c r="Q14" i="4"/>
  <c r="Q12" i="4"/>
  <c r="O14" i="4"/>
  <c r="O12" i="4"/>
  <c r="M22" i="4"/>
  <c r="M13" i="4"/>
  <c r="M14" i="4"/>
  <c r="M15" i="4"/>
  <c r="M16" i="4"/>
  <c r="M17" i="4"/>
  <c r="M18" i="4"/>
  <c r="M19" i="4"/>
  <c r="M20" i="4"/>
  <c r="M21" i="4"/>
  <c r="M12" i="4"/>
  <c r="L13" i="4"/>
  <c r="L14" i="4"/>
  <c r="L15" i="4"/>
  <c r="L16" i="4"/>
  <c r="L17" i="4"/>
  <c r="L18" i="4"/>
  <c r="L19" i="4"/>
  <c r="L20" i="4"/>
  <c r="L21" i="4"/>
  <c r="L12" i="4"/>
  <c r="K13" i="4"/>
  <c r="E15" i="4"/>
  <c r="F12" i="4"/>
  <c r="E12" i="4"/>
  <c r="D12" i="4"/>
  <c r="R14" i="3"/>
  <c r="M14" i="3"/>
  <c r="K14" i="3"/>
  <c r="K15" i="3"/>
  <c r="K16" i="3"/>
  <c r="K17" i="3"/>
  <c r="K18" i="3"/>
  <c r="K19" i="3"/>
  <c r="K13" i="3"/>
  <c r="E13" i="3"/>
  <c r="D36" i="2"/>
  <c r="W15" i="2"/>
  <c r="R17" i="2"/>
  <c r="R18" i="2"/>
  <c r="R19" i="2"/>
  <c r="R20" i="2"/>
  <c r="R16" i="2"/>
  <c r="O16" i="2"/>
  <c r="M36" i="2"/>
  <c r="I17" i="2"/>
  <c r="G23" i="1"/>
  <c r="L79" i="9" l="1"/>
  <c r="M79" i="9" s="1"/>
  <c r="L75" i="9"/>
  <c r="M75" i="9" s="1"/>
  <c r="L71" i="9"/>
  <c r="M71" i="9" s="1"/>
  <c r="L67" i="9"/>
  <c r="M67" i="9" s="1"/>
  <c r="L63" i="9"/>
  <c r="M63" i="9" s="1"/>
  <c r="L59" i="9"/>
  <c r="M59" i="9" s="1"/>
  <c r="L55" i="9"/>
  <c r="M55" i="9" s="1"/>
  <c r="L51" i="9"/>
  <c r="M51" i="9" s="1"/>
  <c r="L47" i="9"/>
  <c r="M47" i="9" s="1"/>
  <c r="L43" i="9"/>
  <c r="M43" i="9" s="1"/>
  <c r="L39" i="9"/>
  <c r="M39" i="9" s="1"/>
  <c r="L35" i="9"/>
  <c r="M35" i="9" s="1"/>
  <c r="L31" i="9"/>
  <c r="M31" i="9" s="1"/>
  <c r="L27" i="9"/>
  <c r="M27" i="9" s="1"/>
  <c r="L23" i="9"/>
  <c r="M23" i="9" s="1"/>
  <c r="L85" i="9"/>
  <c r="M85" i="9" s="1"/>
  <c r="L119" i="9"/>
  <c r="M119" i="9" s="1"/>
  <c r="L115" i="9"/>
  <c r="M115" i="9" s="1"/>
  <c r="L111" i="9"/>
  <c r="M111" i="9" s="1"/>
  <c r="L107" i="9"/>
  <c r="M107" i="9" s="1"/>
  <c r="L103" i="9"/>
  <c r="M103" i="9" s="1"/>
  <c r="L99" i="9"/>
  <c r="M99" i="9" s="1"/>
  <c r="L95" i="9"/>
  <c r="M95" i="9" s="1"/>
  <c r="L91" i="9"/>
  <c r="M91" i="9" s="1"/>
  <c r="L87" i="9"/>
  <c r="M87" i="9" s="1"/>
  <c r="L20" i="9"/>
  <c r="M20" i="9" s="1"/>
  <c r="L78" i="9"/>
  <c r="M78" i="9" s="1"/>
  <c r="L74" i="9"/>
  <c r="M74" i="9" s="1"/>
  <c r="L70" i="9"/>
  <c r="M70" i="9" s="1"/>
  <c r="L66" i="9"/>
  <c r="M66" i="9" s="1"/>
  <c r="L62" i="9"/>
  <c r="M62" i="9" s="1"/>
  <c r="L58" i="9"/>
  <c r="M58" i="9" s="1"/>
  <c r="L54" i="9"/>
  <c r="M54" i="9" s="1"/>
  <c r="L50" i="9"/>
  <c r="M50" i="9" s="1"/>
  <c r="L46" i="9"/>
  <c r="M46" i="9" s="1"/>
  <c r="L42" i="9"/>
  <c r="M42" i="9" s="1"/>
  <c r="L38" i="9"/>
  <c r="M38" i="9" s="1"/>
  <c r="L34" i="9"/>
  <c r="M34" i="9" s="1"/>
  <c r="L30" i="9"/>
  <c r="M30" i="9" s="1"/>
  <c r="L26" i="9"/>
  <c r="M26" i="9" s="1"/>
  <c r="L22" i="9"/>
  <c r="M22" i="9" s="1"/>
  <c r="L84" i="9"/>
  <c r="M84" i="9" s="1"/>
  <c r="L118" i="9"/>
  <c r="M118" i="9" s="1"/>
  <c r="L114" i="9"/>
  <c r="M114" i="9" s="1"/>
  <c r="L110" i="9"/>
  <c r="M110" i="9" s="1"/>
  <c r="L106" i="9"/>
  <c r="M106" i="9" s="1"/>
  <c r="L102" i="9"/>
  <c r="M102" i="9" s="1"/>
  <c r="L98" i="9"/>
  <c r="M98" i="9" s="1"/>
  <c r="L94" i="9"/>
  <c r="M94" i="9" s="1"/>
  <c r="M120" i="9" l="1"/>
  <c r="J20" i="1" l="1"/>
  <c r="G20" i="1"/>
  <c r="D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<sst xmlns="http://schemas.openxmlformats.org/spreadsheetml/2006/main" count="813" uniqueCount="524">
  <si>
    <t>STATISTICS SOLUTIONS</t>
  </si>
  <si>
    <t>Questions on measure of central tendency</t>
  </si>
  <si>
    <t>1) Business Problem: A retail store wants to analyze the sales data of a particular product category to understand the typical sales performance and make strategic decisions.</t>
  </si>
  <si>
    <t>Data: Let's consider the weekly sales data (in units) for the past month for a specific product category:</t>
  </si>
  <si>
    <t>Week 1: 50 units Week 2: 60 units Week 3: 55 units Week 4: 70 units</t>
  </si>
  <si>
    <t>QUESTIONS</t>
  </si>
  <si>
    <t>1. Mean: What is the average weekly sales of the product category?</t>
  </si>
  <si>
    <t>ANSWER</t>
  </si>
  <si>
    <t>WEEK 1</t>
  </si>
  <si>
    <t>WEEK 2</t>
  </si>
  <si>
    <t>WEEK3</t>
  </si>
  <si>
    <t>WEEK4</t>
  </si>
  <si>
    <t>TOTAL</t>
  </si>
  <si>
    <t>UNITS</t>
  </si>
  <si>
    <t xml:space="preserve">MEAN ( AVERAGE MEAN ) </t>
  </si>
  <si>
    <t>58.75 UNITS</t>
  </si>
  <si>
    <t>ARRANGE</t>
  </si>
  <si>
    <t>FREQUENCY</t>
  </si>
  <si>
    <t>MODE</t>
  </si>
  <si>
    <t>MEDIAN</t>
  </si>
  <si>
    <t>57.5 UNITS</t>
  </si>
  <si>
    <t>NO MODE DUE TO EACH VALUE APPEAR SAME TIME.</t>
  </si>
  <si>
    <t>2) Business Problem: A restaurant wants to analyze the waiting times of its customers to understand the typical waiting experience and improve service efficiency.</t>
  </si>
  <si>
    <t>Data: Let's consider the waiting times (in minutes) for the past 20 customers</t>
  </si>
  <si>
    <t>15, 10, 20, 25, 15, 10, 30, 20, 15, 10, 10, 25, 15, 20, 20, 15, 10, 10, 20, 25</t>
  </si>
  <si>
    <t>Question: 1. Mean: What is the average waiting time for customers at the restaurant</t>
  </si>
  <si>
    <t>2. Median: What is the typical or central waiting time experienced by customers</t>
  </si>
  <si>
    <t>3. Mode: Are there any recurring or most frequently occurring waiting times for customers</t>
  </si>
  <si>
    <t xml:space="preserve">ANSWER </t>
  </si>
  <si>
    <t>X</t>
  </si>
  <si>
    <t>AVERAGE MEAN</t>
  </si>
  <si>
    <t>2)</t>
  </si>
  <si>
    <t>1)</t>
  </si>
  <si>
    <t>3)</t>
  </si>
  <si>
    <t>3) Business Problem: A car rental company wants to analyze the rental durations of its customers to understand the typical rental period and optimize its pricing and fleet management strategies.</t>
  </si>
  <si>
    <t>Data: Let's consider the rental durations (in days) for a sample of 50 customers</t>
  </si>
  <si>
    <t>3, 2, 5, 4, 7, 2, 3, 3, 1, 6, 4, 2, 3, 5, 2, 4, 2, 1, 3, 5, 6, 3, 2, 1, 4, 2, 4, 5, 3, 2, 7, 2, 3, 4, 5, 1, 6, 2, 4, 3, 5, 3, 2, 4, 2, 6, 3, 2, 4, 5</t>
  </si>
  <si>
    <t>Question: 1. Mean: What is the average rental duration for customers at the car rental company</t>
  </si>
  <si>
    <t>2. Median: What is the typical or central rental duration experienced by customers?</t>
  </si>
  <si>
    <t>3. Mode: Are there any recurring or most frequently occurring rental durations for customers</t>
  </si>
  <si>
    <t>MODULE 1 STATISTICS</t>
  </si>
  <si>
    <t>Questions on measure of dispersion</t>
  </si>
  <si>
    <t>1) Problem: A manufacturing company wants to analyze the production output of a specific machine to understand the variability or spread in its performance</t>
  </si>
  <si>
    <t>Day 1: 120 units Day 2: 110 units Day 3: 130 units Day 4: 115 units Day 5: 125 units Day 6: 105 units Day 7: 135 units Day 8: 115 units Day 9: 125 units Day 10: 140 units</t>
  </si>
  <si>
    <t>Question: 1. Range: What is the range of the production output for the machine</t>
  </si>
  <si>
    <t>3. Standard Deviation: What is the standard deviation of the production output for the machine?</t>
  </si>
  <si>
    <t>2. Variance: What is the variance of the production output for the machine?</t>
  </si>
  <si>
    <t>RANGE</t>
  </si>
  <si>
    <t>MAXIMUM</t>
  </si>
  <si>
    <t>MINMUM</t>
  </si>
  <si>
    <t>OR</t>
  </si>
  <si>
    <t>VARIANCE</t>
  </si>
  <si>
    <t>MEAN AVERAGE</t>
  </si>
  <si>
    <t>X-XBAR</t>
  </si>
  <si>
    <t>X-XBAR^</t>
  </si>
  <si>
    <t>STANDARD DEVIATION</t>
  </si>
  <si>
    <t>P</t>
  </si>
  <si>
    <t>S</t>
  </si>
  <si>
    <t>2) Problem: A retail store wants to analyze the sales of a specific product to understand the variability in daily sales and assess its inventory management</t>
  </si>
  <si>
    <t>Data: Let's consider the daily sales (in dollars) for the past 30 days:</t>
  </si>
  <si>
    <t>$500, $700, $400, $600, $550, $750, $650, $500, $600, $550, $800, $450, $700, $550, $600, $400, $650, $500, $750, $550, $700, $600, $500, $800, $550, $650, $400, $600, $750, $550</t>
  </si>
  <si>
    <t>Questions: 1. Range: What is the range of the daily sales?</t>
  </si>
  <si>
    <t>2. Variance: What is the variance of the daily sales?</t>
  </si>
  <si>
    <t>3. Standard Deviation: What is the standard deviation of the daily sales</t>
  </si>
  <si>
    <t>MAXMIUM</t>
  </si>
  <si>
    <t>STANDARD DEVATION</t>
  </si>
  <si>
    <t>3) Problem: An e-commerce platform wants to analyze the delivery times of its shipments to understand the variability in order fulfillment and optimize its logistics operations</t>
  </si>
  <si>
    <t>Data: Let's consider the delivery times (in days) for a sample of 50 shipments</t>
  </si>
  <si>
    <t>3, 5, 2, 4, 6, 2, 3, 4, 2, 5, 7, 2, 3, 4, 2, 4, 2, 3, 5, 6, 3, 2, 1, 4, 2, 4, 5, 3, 2, 7, 2, 3, 4, 5, 1, 6, 2, 4, 3, 5, 3, 2, 4, 2, 6, 3, 2, 4, 5, 3</t>
  </si>
  <si>
    <t>Questions: 1. Range: What is the range of the delivery times</t>
  </si>
  <si>
    <t>2. Variance: What is the variance of the delivery times?</t>
  </si>
  <si>
    <t>3. Standard Deviation: What is the standard deviation of the delivery times</t>
  </si>
  <si>
    <t>4) Problem : A company wants to analyze the monthly revenue generated by one of its products to understand its performance and variability.</t>
  </si>
  <si>
    <t>Data: Let's consider the monthly revenue (in thousands of dollars) for the past 12 months:</t>
  </si>
  <si>
    <t>$120, $150, $110, $135, $125, $140, $130, $155, $115, $145, $135, $130</t>
  </si>
  <si>
    <t>Questions: 1. Measure of Central Tendency: What is the average monthly revenue for the product?</t>
  </si>
  <si>
    <t>2. Measure of Dispersion: What is the range of monthly revenue for the product?</t>
  </si>
  <si>
    <t>MINIMUM</t>
  </si>
  <si>
    <t>5) Problem : A survey was conducted to gather feedback from customers regarding their satisfaction with a particular service on a scale of 1 to 10.</t>
  </si>
  <si>
    <t>Data: Let's consider the satisfaction ratings from 50 customers:</t>
  </si>
  <si>
    <t>8, 7, 9, 6, 7, 8, 9, 8, 7, 6</t>
  </si>
  <si>
    <t>8, 9, 7, 8, 7, 6, 8, 9, 6, 7</t>
  </si>
  <si>
    <t>8, 9, 7, 6, 7, 8, 9, 8, 7, 6,</t>
  </si>
  <si>
    <t>9, 8, 7, 6, 8, 9, 7, 8, 7, 6,</t>
  </si>
  <si>
    <t>9, 8, 7, 6, 7, 8, 9, 8, 7, 6</t>
  </si>
  <si>
    <t>Questions: 1. Measure of Central Tendency: What is the average satisfaction rating?</t>
  </si>
  <si>
    <t>2. Measure of Dispersion: What is the standard deviation of the satisfaction ratings</t>
  </si>
  <si>
    <t>( XBAR)</t>
  </si>
  <si>
    <t>6) Problem :A company wants to analyze the customer wait times at its call center to assess the efficiency of its customer service operations</t>
  </si>
  <si>
    <t>Data: Let's consider the wait times (in minutes) for a sample of 100 randomly selected customer calls</t>
  </si>
  <si>
    <t>10, 15, 12, 18, 20, 25, 8, 14, 16, 22,</t>
  </si>
  <si>
    <t>9, 17, 11, 13, 19, 23, 21, 16, 24, 27,</t>
  </si>
  <si>
    <t>13, 10, 18, 16, 12, 14, 19, 21, 11, 17,</t>
  </si>
  <si>
    <t>15, 20, 26, 13, 12, 14, 22, 19, 16, 11,</t>
  </si>
  <si>
    <t>25, 18, 16, 13, 21, 20, 15, 12, 19, 17,</t>
  </si>
  <si>
    <t>14, 16, 23, 18, 15, 11, 19, 22, 17, 12</t>
  </si>
  <si>
    <t>16, 14, 18, 20, 25, 13, 11, 22, 19, 17</t>
  </si>
  <si>
    <t>15, 16, 13, 14, 18, 20, 19, 21, 17, 12</t>
  </si>
  <si>
    <t>15, 13, 16, 14, 22, 21, 19, 18, 16, 11,</t>
  </si>
  <si>
    <t>17, 14, 12, 20, 23, 19, 15, 16, 13, 18</t>
  </si>
  <si>
    <t>Questions: 1. Measure of Central Tendency: What is the average wait time for customers at the call center?</t>
  </si>
  <si>
    <t>2. Measure of Dispersion: What is the range of wait times for customers at the call center?</t>
  </si>
  <si>
    <t>3. Measure of Dispersion: What is the standard deviation of the wait times for customers at the call center</t>
  </si>
  <si>
    <t>7) Problem : A transportation company wants to analyze the fuel efficiency of its vehicle fleet to identify any variations across different vehicle models.</t>
  </si>
  <si>
    <t>Data: Let's consider the fuel efficiency (in miles per gallon, mpg) for a sample of 50 vehicles</t>
  </si>
  <si>
    <t>Model A: 30, 32, 33, 28, 31, 30, 29, 30, 32, 31</t>
  </si>
  <si>
    <t>Model B: 25, 27, 26, 23, 28, 24, 26, 25, 27, 28,</t>
  </si>
  <si>
    <t>Model C: 22, 23, 20, 25, 21, 24, 23, 22, 25, 24,</t>
  </si>
  <si>
    <t>Model D: 18, 17, 19, 20, 21, 18, 19, 17, 20, 19</t>
  </si>
  <si>
    <t>Model E: 35, 36, 34, 35, 33, 34, 32, 33, 36, 34</t>
  </si>
  <si>
    <t>Questions: 1. Measure of Central Tendency: What is the average fuel efficiency for each vehicle model?</t>
  </si>
  <si>
    <t>2. Measure of Dispersion: What is the range of fuel efficiency for each vehicle model?</t>
  </si>
  <si>
    <t>3. Measure of Dispersion: What is the variance of the fuel efficiency for each vehicle model?</t>
  </si>
  <si>
    <t>8) MORE STATISTICS QUESTIONS</t>
  </si>
  <si>
    <t>8) Problem : A company wants to analyze the ages of its employees to understand the age distribution and demographics within the organization</t>
  </si>
  <si>
    <t>Data: Let's consider the ages of 100 employees</t>
  </si>
  <si>
    <t>28, 32, 35, 40, 42, 28, 33, 38, 30, 41,</t>
  </si>
  <si>
    <t>37, 31, 34, 29, 36, 43, 39, 27, 35, 31</t>
  </si>
  <si>
    <t>39, 45, 29, 33, 37, 40, 36, 29, 31, 38</t>
  </si>
  <si>
    <t>35, 44, 32, 39, 36, 30, 33, 28, 41, 35,</t>
  </si>
  <si>
    <t>31, 37, 42, 29, 34, 40, 31, 33, 38, 36</t>
  </si>
  <si>
    <t>39, 27, 35, 30, 43, 29, 32, 36, 31, 40,</t>
  </si>
  <si>
    <t>38, 44, 37, 33, 35, 41, 30, 31, 39, 28,</t>
  </si>
  <si>
    <t>45, 29, 33, 38, 34, 32, 35, 31, 40, 36</t>
  </si>
  <si>
    <t>38, 44, 37, 33, 35, 41, 30, 31, 39, 28</t>
  </si>
  <si>
    <t>Questions: 1. Frequency Distribution: Create a frequency distribution table for the ages of the employees</t>
  </si>
  <si>
    <t>2. Mode: What is the mode (most common age) among the employees?</t>
  </si>
  <si>
    <t>3. Median: What is the median age of the employees?</t>
  </si>
  <si>
    <t>4. Range: What is the range of ages among the employees?</t>
  </si>
  <si>
    <t xml:space="preserve">MEAN AVERAGE </t>
  </si>
  <si>
    <t>UNIQUE LIST</t>
  </si>
  <si>
    <t>FREQUENCY DISTRIBUTION</t>
  </si>
  <si>
    <t>9) Problem :A retail store wants to analyze the purchase amounts made by customers to understand their spending habits</t>
  </si>
  <si>
    <t>Data: Let's consider the purchase amounts (in dollars) for a sample of 50 customers</t>
  </si>
  <si>
    <t>56, 40, 28, 73, 52, 61, 35, 40, 47, 65</t>
  </si>
  <si>
    <t>52, 44, 38, 60, 56, 40, 36, 49, 68, 57</t>
  </si>
  <si>
    <t>52, 63, 41, 48, 55, 42, 39, 58, 62, 49,</t>
  </si>
  <si>
    <t>59, 45, 47, 51, 65, 41, 48, 55, 42, 39,</t>
  </si>
  <si>
    <t>58, 62, 49, 59, 45, 47, 51, 65, 43, 58</t>
  </si>
  <si>
    <t>Questions: 1. Frequency Distribution: Create a frequency distribution table for the purchase amounts</t>
  </si>
  <si>
    <t>2. Mode: What is the mode (most common purchase amount) among the customers</t>
  </si>
  <si>
    <t>3. Median: What is the median purchase amount among the customers?</t>
  </si>
  <si>
    <t>4. Interquartile Range: What is the interquartile range of the purchase amounts?</t>
  </si>
  <si>
    <t>Q1</t>
  </si>
  <si>
    <t>Q2</t>
  </si>
  <si>
    <t>Q3</t>
  </si>
  <si>
    <t>Q4</t>
  </si>
  <si>
    <t>IQR</t>
  </si>
  <si>
    <t>QUARTILE RANGE</t>
  </si>
  <si>
    <t>10)Problem : A manufacturing company wants to analyze the defect rates of its production line to identify the frequency of different types of defects</t>
  </si>
  <si>
    <t>Data: Let's consider the types of defects and their corresponding frequencies observed in a sample of 200 products</t>
  </si>
  <si>
    <t>Defect Type: A, B, C, D, E, F, G</t>
  </si>
  <si>
    <t>Frequency: 30, 40, 20, 10, 45, 25, 30</t>
  </si>
  <si>
    <t>Questions: 1. Bar Chart: Create a bar chart to visualize the frequency of different defect types.</t>
  </si>
  <si>
    <t>2. Most Common Defect: Which defect type has the highest frequency?</t>
  </si>
  <si>
    <t>3. Histogram: Create a histogram to represent the defect frequencies.</t>
  </si>
  <si>
    <t>DEFECT TYPE</t>
  </si>
  <si>
    <t>A</t>
  </si>
  <si>
    <t>B</t>
  </si>
  <si>
    <t>C</t>
  </si>
  <si>
    <t>E</t>
  </si>
  <si>
    <t>F</t>
  </si>
  <si>
    <t>G</t>
  </si>
  <si>
    <t>D</t>
  </si>
  <si>
    <t>HIGHEST DEFECT</t>
  </si>
  <si>
    <t>BAR CHARTS</t>
  </si>
  <si>
    <t>HISTOGRAM CHARTS</t>
  </si>
  <si>
    <t>11) Problem : A survey was conducted to gather feedback from customers about their satisfaction levels with a specific service on a scale of 1 to 5</t>
  </si>
  <si>
    <t>Data: Let's consider the satisfaction ratings from 100 customers</t>
  </si>
  <si>
    <t>Ratings: 4, 5, 3, 4, 4, 3, 2, 5, 4, 3,</t>
  </si>
  <si>
    <t>RATINGS</t>
  </si>
  <si>
    <t>5, 4, 2, 3, 4, 5, 3, 4, 5, 3</t>
  </si>
  <si>
    <t>4, 3, 2, 4, 5, 3, 4, 5, 4, 3,</t>
  </si>
  <si>
    <t>3, 4, 5, 2, 3, 4, 4, 3, 5, 4,</t>
  </si>
  <si>
    <t>3, 4, 5, 4, 2, 3, 4, 5, 3, 4,</t>
  </si>
  <si>
    <t>5, 4, 3, 4, 5, 3, 4, 5, 4, 3</t>
  </si>
  <si>
    <t>3, 4, 5, 4, 2, 3, 4, 5, 3, 4</t>
  </si>
  <si>
    <t>5, 4, 3, 4, 5, 3, 4, 5, 4, 3,</t>
  </si>
  <si>
    <t>3, 4, 5, 2, 3, 4, 4, 3, 5, 4</t>
  </si>
  <si>
    <t>Questions: 1. Histogram: Create a histogram to visualize the distribution of satisfaction ratings.</t>
  </si>
  <si>
    <t>2. Mode: Which satisfaction rating has the highest frequency?</t>
  </si>
  <si>
    <t>3. Bar Chart: Create a bar chart to display the frequency of each satisfaction rating</t>
  </si>
  <si>
    <t>NO.OF CUSTOMERS</t>
  </si>
  <si>
    <t>HISTOGRAM CHART</t>
  </si>
  <si>
    <t>HIGHEST</t>
  </si>
  <si>
    <t>2) ANSWER</t>
  </si>
  <si>
    <t>RATING 4 SATISFACTION HAS THE HIGHEST FREQUENCY.</t>
  </si>
  <si>
    <t>3)  BAR CHARTS</t>
  </si>
  <si>
    <t>12)Problem : A company wants to analyze the monthly sales figures of its products to understand the sales distribution across different price ranges.</t>
  </si>
  <si>
    <t>Data: Let's consider the monthly sales figures (in thousands of dollars) for a sample of 50 products</t>
  </si>
  <si>
    <t>Sales: 35, 28, 32, 45, 38, 29, 42, 30, 36, 41,</t>
  </si>
  <si>
    <t>47, 31, 39, 43, 37, 30, 34, 39, 28, 33,</t>
  </si>
  <si>
    <t>36, 40, 42, 29, 31, 45, 38, 33, 41, 35,</t>
  </si>
  <si>
    <t>37, 34, 46, 30, 39, 43, 28, 32, 36, 29,</t>
  </si>
  <si>
    <t>31, 37, 40, 42, 33, 39, 28, 35, 38, 43</t>
  </si>
  <si>
    <t>Questions: 1. Histogram: Create a histogram to visualize the sales distribution across different price ranges.</t>
  </si>
  <si>
    <t>2. Measure of Central Tendency: What is the average monthly sales figure</t>
  </si>
  <si>
    <t>3. Bar Chart: Create a bar chart to display the frequency of sales in different price ranges</t>
  </si>
  <si>
    <t>SALES</t>
  </si>
  <si>
    <t>NO.OF PRODECTS</t>
  </si>
  <si>
    <t>AVERAGE( MEAN)</t>
  </si>
  <si>
    <t>FREQUENCY SALES</t>
  </si>
  <si>
    <t>13)Problem : A study was conducted to analyze the response times of a website for different user locations</t>
  </si>
  <si>
    <t>Data: Let's consider the response times (in milliseconds) for a sample of 200 user requests:</t>
  </si>
  <si>
    <t>Response Times: 125, 148, 137, 120, 135, 132, 145, 122, 130, 141,</t>
  </si>
  <si>
    <t>118, 125, 132, 136, 128, 123, 132, 138, 126, 129</t>
  </si>
  <si>
    <t>136, 127, 130, 122, 125, 133, 140, 126, 133, 135</t>
  </si>
  <si>
    <t>130, 134, 141, 119, 125, 131, 136, 128, 124, 132,</t>
  </si>
  <si>
    <t>130, 134, 141, 119, 125, 131, 136, 128, 124, 132</t>
  </si>
  <si>
    <t>Questions: 1. Histogram: Create a histogram to visualize the distribution of response times.</t>
  </si>
  <si>
    <t>2. Measure of Central Tendency: What is the median response time?</t>
  </si>
  <si>
    <t>3. Bar Chart: Create a bar chart to display the frequency of response times within different ranges</t>
  </si>
  <si>
    <t>14)Problem : A company wants to analyze the sales performance of its products across different regions</t>
  </si>
  <si>
    <t>Data: Let's consider the sales figures (in thousands of dollars) for a sample of 50 products in three regions:</t>
  </si>
  <si>
    <t>Region 1: 45, 35, 40, 38, 42, 37, 39, 43, 44, 41</t>
  </si>
  <si>
    <t>Region 2: 32, 28, 30, 34, 33, 35, 31, 29, 36, 37,</t>
  </si>
  <si>
    <t>Region 3: 40, 39, 42, 41, 38, 43, 45, 44, 41, 37</t>
  </si>
  <si>
    <t>Questions: 1. Bar Chart: Create a bar chart to compare the sales figures across the three regions.</t>
  </si>
  <si>
    <t>2. Measure of Central Tendency: What is the average sales figure for each region?</t>
  </si>
  <si>
    <t>3. Measure of Dispersion</t>
  </si>
  <si>
    <t>: What is the range of sales figures in each region</t>
  </si>
  <si>
    <t>REGION 2</t>
  </si>
  <si>
    <t>REGION 3</t>
  </si>
  <si>
    <t>REGION 1</t>
  </si>
  <si>
    <t>Questions on Measure of Skewness and Kurtosis</t>
  </si>
  <si>
    <t>1) Question : A company wants to analyze the monthly returns of its investment portfolio to understand the distribution and risk associated with the returns</t>
  </si>
  <si>
    <t>Data: Let's consider the monthly returns (%) for the portfolio over a one-year period:</t>
  </si>
  <si>
    <t>Returns:-2.5, 1.3,-0.8,-1.9, 2.1, 0.5,-1.2, 1.8,-0.5, 2.3,</t>
  </si>
  <si>
    <t>-0.7, 1.2,-1.5,-0.3, 2.6, 1.1,-1.7, 0.9,-1.4, 0.3</t>
  </si>
  <si>
    <t>1.9,-1.1,-0.4, 2.2,-0.9, 1.6,-0.6,-1.3, 2.4, 0.7,</t>
  </si>
  <si>
    <t>-1.8, 1.5,-0.2,-2.1, 2.8, 0.8,-1.6, 1.4,-0.1, 2.5,</t>
  </si>
  <si>
    <t>-1.0, 1.7,-0.9,-2.0, 2.7, 0.6,-1.4, 1.1,-0.3, 2.0</t>
  </si>
  <si>
    <t>Questions: 1. Skewness: Calculate the skewness of the monthly returns.</t>
  </si>
  <si>
    <t>2. Kurtosis: Calculate the kurtosis of the monthly returns.</t>
  </si>
  <si>
    <t>3. Interpretation: Based on the skewness and kurtosis values, what can be said about the distribution of returns?</t>
  </si>
  <si>
    <t>Questions on Percentile and Quartiles</t>
  </si>
  <si>
    <t>SKEWNESS</t>
  </si>
  <si>
    <t>KURTOSIS</t>
  </si>
  <si>
    <t>INTERPRETATION</t>
  </si>
  <si>
    <t>BAR CHART</t>
  </si>
  <si>
    <t>THE SKEWNESS IS POSITIVE WITH ANSWER = 0.044</t>
  </si>
  <si>
    <t>WHILE THE KURTOSIS IS -1.38 WHICH IN NEGETAIVE VALUE.</t>
  </si>
  <si>
    <t>CONCULISION</t>
  </si>
  <si>
    <t>Most data points are closer to the mean.</t>
  </si>
  <si>
    <t xml:space="preserve"> Skewness = +0.044 (Positive, Near Zero)</t>
  </si>
  <si>
    <t xml:space="preserve"> Kurtosis = -1.38 (Negative)</t>
  </si>
  <si>
    <t xml:space="preserve"> Overall Interpretation:</t>
  </si>
  <si>
    <t>A skewness value close to 0 indicates that the data is approximately symmetric.</t>
  </si>
  <si>
    <t>Since it's slightly positive, it means the right tail (higher values) is a bit longer or fatter than the left.</t>
  </si>
  <si>
    <t>However, the value is so close to 0 that the distribution is nearly normal (bell-shaped).</t>
  </si>
  <si>
    <t>This is excess kurtosis (i.e., compared to the normal distribution kurtosis of 0).</t>
  </si>
  <si>
    <t>A negative value indicates a platykurtic distribution, meaning:</t>
  </si>
  <si>
    <t>The distribution is flatter than a normal distribution.</t>
  </si>
  <si>
    <t>It has lighter tails → fewer extreme outliers.</t>
  </si>
  <si>
    <t>The distribution is almost symmetric (due to very low skewness).</t>
  </si>
  <si>
    <t>But it is flatter and more spread out than a normal distribution (due to negative kurtosis).</t>
  </si>
  <si>
    <t>This suggests the data has less risk of outliers and is relatively stable.</t>
  </si>
  <si>
    <t>2) Question : A research study wants to analyze the income distribution of a population to understand the level of income inequality</t>
  </si>
  <si>
    <t>Data: Let's consider the monthly incomes (in thousands of dollars) of a sample of 100 individuals:</t>
  </si>
  <si>
    <t>Incomes:</t>
  </si>
  <si>
    <t>Questions: 1. Skewness: Calculate the skewness of the income distribution</t>
  </si>
  <si>
    <t>2. Kurtosis: Calculate the kurtosis of the income distribution.</t>
  </si>
  <si>
    <t>3. Interpretation: Based on the skewness and kurtosis values, what can be inferred about the income inequality?</t>
  </si>
  <si>
    <t>ANSWER =0.22</t>
  </si>
  <si>
    <t>THE  KURTOSIS IS NEGEATIVE</t>
  </si>
  <si>
    <t>VALUE = -0.931</t>
  </si>
  <si>
    <t>Skewness = +0.22 (Positive)</t>
  </si>
  <si>
    <t xml:space="preserve"> Kurtosis = -0.931 (Negative)</t>
  </si>
  <si>
    <t>A positive skewness means the right tail of the distribution is slightly longer.</t>
  </si>
  <si>
    <t>Since +0.22 is close to zero, the distribution is nearly symmetric, with a slight right skew.</t>
  </si>
  <si>
    <t>Implication: More values are concentrated on the left, with a few higher values stretching the right side.</t>
  </si>
  <si>
    <t>This value indicates a platykurtic distribution.</t>
  </si>
  <si>
    <t>It is flatter than a normal distribution.</t>
  </si>
  <si>
    <t>The tails are lighter, meaning fewer extreme outliers or rare extreme events.</t>
  </si>
  <si>
    <t>The data is approximately symmetric but slightly right-skewed.</t>
  </si>
  <si>
    <t>It has less peakedness and fewer outliers compared to a normal distribution.</t>
  </si>
  <si>
    <t>This suggests a stable and evenly spread dataset with moderate variation.</t>
  </si>
  <si>
    <t>3) Question : A survey was conducted to analyze the satisfaction ratings of customers on a scale of 1 to 5 for a specific product.</t>
  </si>
  <si>
    <t>Data: Let's consider the satisfaction ratings from 200 customers:</t>
  </si>
  <si>
    <t>Ratings:</t>
  </si>
  <si>
    <t>Questions: 1. Skewness: Calculate the skewness of the satisfaction ratings</t>
  </si>
  <si>
    <t>2. Kurtosis: Calculate the kurtosis of the satisfaction ratings.</t>
  </si>
  <si>
    <t>3. Interpretation: Based on the skewness and kurtosis values, what can be inferred about the satisfaction ratings distribution?</t>
  </si>
  <si>
    <t xml:space="preserve">THE SKEWNESS IS NEGEATIVE WITH VALUE = </t>
  </si>
  <si>
    <t>THE KURTOSIS IS NEGEATIVE WITH VALUE IS = -0.745</t>
  </si>
  <si>
    <t>Skewness = -0.21 (Negative)</t>
  </si>
  <si>
    <t xml:space="preserve"> Kurtosis = -0.745 (Negative)</t>
  </si>
  <si>
    <t>Overall Interpretation:</t>
  </si>
  <si>
    <t>A negative skewness indicates that the left tail is longer — meaning there are more lower values (below the mean).</t>
  </si>
  <si>
    <t>Since -0.21 is close to zero, the distribution is approximately symmetric, with a slight left skew.</t>
  </si>
  <si>
    <t>Implication: A few lower values are pulling the tail slightly left, but the effect is minor.</t>
  </si>
  <si>
    <t>This is a platykurtic distribution.</t>
  </si>
  <si>
    <t>It is flatter than normal, with lighter tails.</t>
  </si>
  <si>
    <t>This means fewer outliers and less extreme variation.</t>
  </si>
  <si>
    <t>The data is nearly symmetric, with a slight lean toward lower values.</t>
  </si>
  <si>
    <t>It shows a flatter distribution, meaning values are more evenly spread out with less likelihood of extreme highs or lows.</t>
  </si>
  <si>
    <t>The dataset indicates moderate variation and relative stability.</t>
  </si>
  <si>
    <t>4) Question : A study wants to analyze the distribution of house prices in a specific city to understand the market trends</t>
  </si>
  <si>
    <t>Data: Let's consider the house prices (in thousands of dollars) for a sample of 150 houses:</t>
  </si>
  <si>
    <t>House Prices:</t>
  </si>
  <si>
    <t>Questions: 1. Skewness: Calculate the skewness of the house price distribution.</t>
  </si>
  <si>
    <t>2. Kurtosis: Calculate the kurtosis of the house price distribution.</t>
  </si>
  <si>
    <t>3. Interpretation: Based on the skewness and kurtosis values, what can be inferred about the distribution of house prices?</t>
  </si>
  <si>
    <t>THE SKEWNESS IS POSITIVE WITH VALUE = 0.80</t>
  </si>
  <si>
    <t>THE KURTOSIS IS NEGEATIVE WITH THE VALUE = -0.32</t>
  </si>
  <si>
    <t>Skewness = +0.80 (Positive Skew)</t>
  </si>
  <si>
    <t xml:space="preserve"> Kurtosis = -0.32 (Negative)</t>
  </si>
  <si>
    <t>A skewness of +0.80 indicates a moderate right skew.</t>
  </si>
  <si>
    <t>The distribution has a longer right tail, meaning there are some higher values that pull the mean to the right.</t>
  </si>
  <si>
    <t>Implication: Most data values are concentrated on the lower side, with a few larger values.</t>
  </si>
  <si>
    <t>A negative kurtosis means the distribution is platykurtic.</t>
  </si>
  <si>
    <t>The distribution is flatter than a normal curve, with lighter tails.</t>
  </si>
  <si>
    <t>This indicates fewer extreme outliers and that values are more spread out around the mean.</t>
  </si>
  <si>
    <t>The data is moderately right-skewed, meaning some large values are influencing the distribution.</t>
  </si>
  <si>
    <t>The flat shape (due to negative kurtosis) suggests that the data is less peaked and has fewer extreme values than a normal distribution.</t>
  </si>
  <si>
    <t>This reflects a dataset that is not heavily concentrated at the center and has some variation with moderate outliers.</t>
  </si>
  <si>
    <t>5) Question : A company wants to analyze the waiting times of customers at a service center to improve operational efficiency</t>
  </si>
  <si>
    <t>Data: Let's consider the waiting times (in minutes) for a sample of 100 customers</t>
  </si>
  <si>
    <t>Waiting Times:</t>
  </si>
  <si>
    <t>Questions: 1. Skewness: Calculate the skewness of the waiting time distribution</t>
  </si>
  <si>
    <t>2. Kurtosis</t>
  </si>
  <si>
    <t>: Calculate the kurtosis of the waiting time distribution</t>
  </si>
  <si>
    <t>3. Interpretation: Based on the skewness and kurtosis values, what can be inferred about the waiting time distribution?</t>
  </si>
  <si>
    <t>THE SKEWNESS IS NEGEATIVE WITH VALUE IS -0.34.</t>
  </si>
  <si>
    <t>THE KURTOSIS IS NEGEATIVE WITH THE VALUE IS -0.88</t>
  </si>
  <si>
    <t>Skewness = -0.34 (Negative Skew)</t>
  </si>
  <si>
    <t>A skewness of -0.34 indicates a slight left (negative) skew.</t>
  </si>
  <si>
    <t>The distribution has a longer left tail, meaning a few lower values are pulling the mean to the left.</t>
  </si>
  <si>
    <t>However, since the value is close to 0, the distribution is nearly symmetric with only a mild lean toward smaller values.</t>
  </si>
  <si>
    <t>This indicates a flatter shape than the normal distribution, with lighter tails and fewer outliers.</t>
  </si>
  <si>
    <t>The data is less concentrated around the mean and more evenly spread out.</t>
  </si>
  <si>
    <t>The distribution is almost symmetric, with a slight skew toward lower values.</t>
  </si>
  <si>
    <t>It is flatter than normal, showing less peakedness and lower probability of extreme values.</t>
  </si>
  <si>
    <t>This suggests the data is fairly stable, with moderate variability and minimal outlier influence.</t>
  </si>
  <si>
    <t xml:space="preserve"> Kurtosis = -0.88 (Negative)</t>
  </si>
  <si>
    <t>1) Question : A company wants to analyze the salary distribution of its employees to determine the income levels at different percentiles.</t>
  </si>
  <si>
    <t>Data: Let's consider the monthly salaries (in thousands of dollars) of a sample of 200 employees:</t>
  </si>
  <si>
    <t>Salaries:</t>
  </si>
  <si>
    <t>Questions: 1. Quartiles: Calculate the first quartile (Q1), median (Q2), and third quartile (Q3) of the salary distribution.</t>
  </si>
  <si>
    <t>2. Percentiles: Calculate the 10th percentile, 25th percentile, 75th percentile, and 90th percentile of the salary distribution.</t>
  </si>
  <si>
    <t>3. Interpretation: Based on the quartiles and percentiles, what can be inferred about the income distribution of the employees?</t>
  </si>
  <si>
    <t>QUARTILES</t>
  </si>
  <si>
    <t>PERCENTILE</t>
  </si>
  <si>
    <t>ACCORDING TO QUARTILE AND PERCENTILE IF THE EMPLOYESS PRECENTILE AND QUARTILE IS HIGHER THEY GOT HIGH SALARY INCOME DISTRIBUTION AND</t>
  </si>
  <si>
    <t>IF THEIR EMPLOYESS PERCENTILE AND QUARTILE IS LOWER THEY GOT LOWER SALARY INCOME DISTRIBUTION.</t>
  </si>
  <si>
    <t>2) Question : A research study wants to analyze the weight distribution of a sample of individuals to assess their health and body composition</t>
  </si>
  <si>
    <t>Data: Let's consider the weights (in kilograms) of a sample of 100 individuals</t>
  </si>
  <si>
    <t>Weights:</t>
  </si>
  <si>
    <t>Questions: 1. Quartiles: Calculate the first quartile (Q1), median (Q2), and third quartile (Q3) of the weight distribution.</t>
  </si>
  <si>
    <t>2. Percentiles: Calculate the 15th percentile, 50th percentile, and 85th percentile of the weight distribution.</t>
  </si>
  <si>
    <t>3. Interpretation: Based on the quartiles and percentiles, what can be inferred about the weight distribution of the individuals?</t>
  </si>
  <si>
    <t>3) Question : A retail store wants to analyze the distribution of customer purchase amounts to identify their spending patterns</t>
  </si>
  <si>
    <t>Data: Let's consider the purchase amounts (in dollars) of a sample of 150 customers</t>
  </si>
  <si>
    <t>Purchase Amounts</t>
  </si>
  <si>
    <t>Questions: 1. Quartiles: Calculate the first quartile (Q1), median (Q2), and third quartile (Q3) of the purchase amount distribution.</t>
  </si>
  <si>
    <t>2. Percentiles: Calculate the 20th percentile, 40th percentile, and 80th percentile of the purchase amount distribution.</t>
  </si>
  <si>
    <t>3. Interpretation: Based on the quartiles and percentiles, what can be inferred about the spending patterns of the customers?</t>
  </si>
  <si>
    <t>4) Question : A study wants to analyze the distribution of commute times of employees to determine the average time spent traveling to work.</t>
  </si>
  <si>
    <t>Data: Let's consider the commute times (in minutes) of a sample of 250 employees</t>
  </si>
  <si>
    <t>Commute Times:</t>
  </si>
  <si>
    <t>Questions: 1. Quartiles: Calculate the first quartile (Q1), median (Q2), and third quartile (Q3) of the commute time distribution.</t>
  </si>
  <si>
    <t>2. Percentiles: Calculate the 30th percentile, 50th percentile, and 70th percentile of the commute time distribution.</t>
  </si>
  <si>
    <t>3. Interpretation: Based on the quartiles and percentiles, what can be inferred about the average commute time of the employees?</t>
  </si>
  <si>
    <t>5) Question : A manufacturing company wants to analyze the defect rates in its production process to evaluate product quality</t>
  </si>
  <si>
    <t>Data: Let's consider the defect rates (in percentage) for a sample of 300 products</t>
  </si>
  <si>
    <t>Defect Rates:</t>
  </si>
  <si>
    <t>Questions: 1. Quartiles: Calculate the first quartile (Q1), median (Q2), and third quartile (Q3) of the defect rate distribution</t>
  </si>
  <si>
    <t>2. Percentiles: Calculate the 25th percentile, 50th percentile, and 75th percentile of the defect rate distribution.</t>
  </si>
  <si>
    <t>3. Interpretation: Based on the quartiles and percentiles, what can be inferred about the quality of the products?</t>
  </si>
  <si>
    <t>ACCODRIND TO QUARTILE AND PERCENTILE IF THE QUARTILE AND PERCENTILE HIGHER ITS WEIGHTS IS HIGH AND IF QUARTILE AND PERCENTILE LOWER</t>
  </si>
  <si>
    <t>ITS WEIGHTB IS ALSO LOW BUT HIGHER WEIGHTS CAN EFFECTS ITS HEALTH AND BODY MAY BE DISEASE BUT IF WEIGHT ITS TOO MUCH LOWER SAME CRIEATER</t>
  </si>
  <si>
    <t>HIGHER ALSO SO WEIGHT MUST BE IN A BALANCE SITUATION.</t>
  </si>
  <si>
    <t>PURCHASE AMOUNTS IS LOWERITS QUARTILE AND PERCENTILE IS ALSOLOWER INSHORT ITS DIRECTLY EFFECT ITS AMOUNTS.</t>
  </si>
  <si>
    <t>IF THE AVERAGE TIME SPENT TRAVELLING TO WORK OF EMPLOYEE IS HIGH IS QUARTILE AND PERCENTILE IS ALSO HIGH BUT IF</t>
  </si>
  <si>
    <t>THE AVERAGE TIME SPENT TRAVELLING TO WORK OF EMPLOYEE IS LOW ITS QUARTILE AND PERCENTILE IA ALSO LOW.</t>
  </si>
  <si>
    <t>IF THE DEFECT RATES IN PRODUCATIONS PROCESS OF PRODUCT QUALITYIS HIGH ITS QUARTILE AND PERCENTILE IS ALSO HIGH</t>
  </si>
  <si>
    <t>BUT ITS DEFECTS RATES IN PRODUCATION PROCESS OF PRODUCT QUALITIES IS LOW ITS QUARTILE AND PERCENTILE IS ALSO</t>
  </si>
  <si>
    <t>LOW.</t>
  </si>
  <si>
    <t>Questions on discrete and continuous random variable</t>
  </si>
  <si>
    <t>Discrete Random Variable:</t>
  </si>
  <si>
    <t>1. Problem: A fair six-sided die is rolled 100 times. What is the probability of rolling exactly five 3's?</t>
  </si>
  <si>
    <t>Data: Number of rolls (n) = 100</t>
  </si>
  <si>
    <t>To find the probability of rolling exactly five 3's in 100 rolls of a fair die, we use the binomial distribution,</t>
  </si>
  <si>
    <t>1. Binomial Probability Formula</t>
  </si>
  <si>
    <t>For a binomial random variable XXX with parameters:</t>
  </si>
  <si>
    <t>FOR BINOMIAL DISTRIBUTION =</t>
  </si>
  <si>
    <t>HERE,</t>
  </si>
  <si>
    <t>N=100</t>
  </si>
  <si>
    <t>PROBABILITY</t>
  </si>
  <si>
    <t>THE PROBABILITY OF ROLLING EXACTILY FIVE3'S IS 0.00029.</t>
  </si>
  <si>
    <t>2. Problem: In a deck of 52 playing cards, five cards are randomly drawn without replacement. What is the probability of getting two hearts?</t>
  </si>
  <si>
    <t>Data: Number of hearts in the deck (N) = 13, Number of cards drawn (n) = 5</t>
  </si>
  <si>
    <t>Desired_Successes</t>
  </si>
  <si>
    <t>Sample_Size</t>
  </si>
  <si>
    <t>Population_Successes</t>
  </si>
  <si>
    <t>Population_Size</t>
  </si>
  <si>
    <t>2 ( NUMBER OF HEART CARDS)</t>
  </si>
  <si>
    <r>
      <t>5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>(cards drawn)</t>
    </r>
  </si>
  <si>
    <r>
      <t>13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>(hearts in deck)</t>
    </r>
  </si>
  <si>
    <r>
      <t>52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family val="2"/>
        <scheme val="minor"/>
      </rPr>
      <t>(total cards)</t>
    </r>
  </si>
  <si>
    <t>Value</t>
  </si>
  <si>
    <t>Description</t>
  </si>
  <si>
    <t>SO , HYPERGOMETRIC DISTRIBUTION USED.</t>
  </si>
  <si>
    <t>3. Problem: A multiple-choice test consists of 10 questions, each with four possible answers</t>
  </si>
  <si>
    <t>If a student randomly guesses on each question, what is the probability of getting at least 8 questions correct?</t>
  </si>
  <si>
    <t>Data: Number of questions (n) = 10, Number of possible answers per question (k) = 4</t>
  </si>
  <si>
    <t xml:space="preserve">HERE, </t>
  </si>
  <si>
    <t>NUMBER OF QUESTIONS =10 (n)</t>
  </si>
  <si>
    <t>Trials (n)</t>
  </si>
  <si>
    <t>Probability (p)</t>
  </si>
  <si>
    <t>AtLeast (x)</t>
  </si>
  <si>
    <t>(1/4)</t>
  </si>
  <si>
    <t xml:space="preserve">TO CALCULATE </t>
  </si>
  <si>
    <t>P(X&gt;= 8)</t>
  </si>
  <si>
    <t>P(X≥8)=1−P(X≤7)</t>
  </si>
  <si>
    <t>SO , HERE BINOMIAL DISTRIBUTION IS USED</t>
  </si>
  <si>
    <t>THE PROBABILITY OF GETTING AT LEAST 8 QUESTIONS CORRECT IS 0.00042</t>
  </si>
  <si>
    <t>4. Problem: A bag contains 30 red balls, 20 blue balls, and 10 green balls. Three balls</t>
  </si>
  <si>
    <t>are drawn without replacement. What is the probability that all three balls are blue?</t>
  </si>
  <si>
    <t>Data: Number of blue balls in the bag (N) = 20, Number of balls drawn (n) = 3</t>
  </si>
  <si>
    <t>Number of blue balls drawn</t>
  </si>
  <si>
    <t>Total balls drawn</t>
  </si>
  <si>
    <t>Total blue balls in bag</t>
  </si>
  <si>
    <t>Total balls in bag</t>
  </si>
  <si>
    <t>ABOUT BALLS</t>
  </si>
  <si>
    <t>5. Problem: In a football match, a player scores a goal with a 0.3 probability per shot</t>
  </si>
  <si>
    <t>If the player takes 10 shots, what is the probability of scoring exactly three goals?</t>
  </si>
  <si>
    <t>Data: Number of shots (n) = 10, Probability of scoring per shot (p) = 0.3</t>
  </si>
  <si>
    <t>Number_of_goals</t>
  </si>
  <si>
    <t>Number_of_shots</t>
  </si>
  <si>
    <t>Goal_probability</t>
  </si>
  <si>
    <t>NUMBER OF EVENTS</t>
  </si>
  <si>
    <r>
      <t>P(X = 3)</t>
    </r>
    <r>
      <rPr>
        <b/>
        <sz val="16"/>
        <color theme="1"/>
        <rFont val="Calibri"/>
        <family val="2"/>
        <scheme val="minor"/>
      </rPr>
      <t>.</t>
    </r>
  </si>
  <si>
    <t>HERE ,</t>
  </si>
  <si>
    <t>SO HERE, WE USE BINOMIAL DISTRIBUTION.</t>
  </si>
  <si>
    <t>THE PROBABILITY OFSCORING EXACTLY THREE GOALS IS 0.2668.</t>
  </si>
  <si>
    <t>Continuous Random Variable</t>
  </si>
  <si>
    <t>1. Problem: The heights of students in a class are normally distributed with a mean of 165 cm and a standard deviation of 10 cm. What is the probability that a randomly selected student is taller than 180 cm?</t>
  </si>
  <si>
    <t>Data: Mean height (μ) = 165 cm, Standard deviation (σ) = 10 cm, Height threshold (x) = 180 cm</t>
  </si>
  <si>
    <t>Answer</t>
  </si>
  <si>
    <t>Formula</t>
  </si>
  <si>
    <t>Mean height (μ)</t>
  </si>
  <si>
    <t>Standard deviation (σ)</t>
  </si>
  <si>
    <t>Height threshold</t>
  </si>
  <si>
    <t>HERE NORMAL DISTRIBUTION IS USED.</t>
  </si>
  <si>
    <t xml:space="preserve"> THE PROBABILITY  OF RANDOMLY STUDENTS IS TALLER THAN 180 CM IS 0.067</t>
  </si>
  <si>
    <t>2. Problem: The waiting times at a coffee shop are exponentially distributed with a mean of 5 minutes. What is the probability that a customer waits less than 3 minutes?</t>
  </si>
  <si>
    <t>Data: Mean waiting time (μ) = 5 minutes, Waiting time threshold (x) = 3 minutes</t>
  </si>
  <si>
    <t>HERE MEAN = 3</t>
  </si>
  <si>
    <t>TIME THRESHOLD =3 MINUTES.</t>
  </si>
  <si>
    <t>U = 1/5</t>
  </si>
  <si>
    <t>3. Problem: The lifetimes of a certain brand of light bulbs are normally distributed with a mean of 1000 hours and a standard deviation of 100 hours. What is the probability that a randomly selected light bulb lasts between 900 and 1100 hours?</t>
  </si>
  <si>
    <t>Data: Mean lifetime (μ) = 1000 hours, Standard deviation (σ) = 100 hours, Lifetime range (lower limit x1, upper limit x2)</t>
  </si>
  <si>
    <t>HERE</t>
  </si>
  <si>
    <t>MEAN</t>
  </si>
  <si>
    <t>S.D.</t>
  </si>
  <si>
    <t>LIFE TIME RANGE</t>
  </si>
  <si>
    <t>900=1100</t>
  </si>
  <si>
    <t>VALUE</t>
  </si>
  <si>
    <t>DISCRIBITION</t>
  </si>
  <si>
    <t>4. Problem: The weights of apples in a basket follow a uniform distribution between 100 grams and 200 grams</t>
  </si>
  <si>
    <t>What is the probability that a randomly selected apple weighs between 150 and 170 grams?</t>
  </si>
  <si>
    <t>Data: Weight range (lower limit x1, upper limit x2)</t>
  </si>
  <si>
    <t>A= 100</t>
  </si>
  <si>
    <t>B=200</t>
  </si>
  <si>
    <t>X1=150</t>
  </si>
  <si>
    <t>X2=170</t>
  </si>
  <si>
    <t>SO ,THE UNIFORM DISTRIBUTION HERE IS=</t>
  </si>
  <si>
    <t>5. Problem: The time taken to complete a task is exponentially distributed with a mean of 20 minutes.</t>
  </si>
  <si>
    <t>What is the probability that the task is completed in less than 15 minutes?</t>
  </si>
  <si>
    <t>Data: Mean time (μ) = 20 minutes, Time threshold (x) = 15 minutes</t>
  </si>
  <si>
    <t>SO , (U)</t>
  </si>
  <si>
    <t>(1/20)</t>
  </si>
  <si>
    <t>HERE MEAN IS</t>
  </si>
  <si>
    <t>THE PROBABILITY THAT A RANDOMLY SELECTED APPLE WEIGHT IS 0.2.</t>
  </si>
  <si>
    <t>THE PROBABILITY THAT THE TASK COMPLETED IN LESS THAN 15 MINUTES IS 0.53</t>
  </si>
  <si>
    <t>THE PROBABILITY THAT A CUSTOMER WAITS LESS THAN 3 MINUTES IS 0.4512.</t>
  </si>
  <si>
    <t>THE PROBABILITY THAT A RANDOMLY SELECTED LIGHT BULB LASTS BETWEEN 900 AND 1100 HOURS IS =0.683.</t>
  </si>
  <si>
    <t>Questions on Discrete Distribution and Continuous Distribution</t>
  </si>
  <si>
    <t>Discrete Distribution:</t>
  </si>
  <si>
    <t>1. Problem: A company sells smartphones, and the number of defects per batch follows</t>
  </si>
  <si>
    <t>a Poisson distribution with a mean of 2 defects. What is the probability of having exactly</t>
  </si>
  <si>
    <t>3 defects in a randomly selected batch?</t>
  </si>
  <si>
    <t>Data: Mean number of defects (λ) = 2, Number of defects (x) = 3</t>
  </si>
  <si>
    <t>HERE ,MEAN =</t>
  </si>
  <si>
    <t xml:space="preserve">NO. OF DEFECTS = </t>
  </si>
  <si>
    <t>SO , POSSIONS DISTRIBUTIONS =</t>
  </si>
  <si>
    <t>THE PROBABILITY OF HAVING EXACTLY 3 DEFECTS IN A RANDOMLY SELECTED BATCH IS = 0.180447.</t>
  </si>
  <si>
    <t>2. Problem: In a game, a player has a 0.3 probability of winning each round. If the</t>
  </si>
  <si>
    <t>player plays 10 rounds, what is the probability of winning exactly 3 rounds?</t>
  </si>
  <si>
    <t>Data: Probability of winning (p) = 0.3, Number of rounds (n) = 10, Number of wins (x) = 3</t>
  </si>
  <si>
    <t>HERE,  PROBABILITY (P) = 0.3</t>
  </si>
  <si>
    <t>NO. OF ROUNDS (N) = 10</t>
  </si>
  <si>
    <t>NO.OF WINS (X) = 3</t>
  </si>
  <si>
    <t xml:space="preserve">SO , BINOMIAL DISTRIBUTIONS = </t>
  </si>
  <si>
    <t>THE PROBABILITY OF WINNING EXACTLY 3 ROUNDS IS = 0.266826.</t>
  </si>
  <si>
    <t>3. Problem: A six-sided fair die is rolled three times. What is the probability of obtaining</t>
  </si>
  <si>
    <t>at least one 6?</t>
  </si>
  <si>
    <t>Data: Number of rolls (n) = 3</t>
  </si>
  <si>
    <t>HERE N = 3</t>
  </si>
  <si>
    <t>Continuous Distribution:</t>
  </si>
  <si>
    <t>1. Problem: The weights of apples in a basket follow a normal distribution with a mean</t>
  </si>
  <si>
    <t>of 150 grams and a standard deviation of 10 grams. What is the probability that a</t>
  </si>
  <si>
    <t>randomly selected apple weighs between 140 and 160 grams?</t>
  </si>
  <si>
    <t>Data: Mean weight (μ) = 150 grams, Standard deviation (σ) = 10 grams, Weight range (lower limit x1, upper limit x2)</t>
  </si>
  <si>
    <t>HERE MEAN = 150</t>
  </si>
  <si>
    <t>S.D. = 10</t>
  </si>
  <si>
    <t xml:space="preserve">PROBABILITY RANGE = 140 TO 160 </t>
  </si>
  <si>
    <t xml:space="preserve">SO, NORMAL DISTRIBUTION = </t>
  </si>
  <si>
    <t>FOR 140</t>
  </si>
  <si>
    <t>FOR 160</t>
  </si>
  <si>
    <t>DIFFERENCE</t>
  </si>
  <si>
    <t>HERE, THE THE PROBABILITY OF RANDOMLY SELECTED APPLE WEIGHS BETWEEN 140 AND 160 IS 0.68269.</t>
  </si>
  <si>
    <t>2. Problem: The lifetimes of a certain brand of light bulbs are exponentially distributed</t>
  </si>
  <si>
    <t>with a mean of 1000 hours. What is the probability that a randomly selected light bulb</t>
  </si>
  <si>
    <t>lasts more than 900 hours?</t>
  </si>
  <si>
    <t>Data: Mean lifetime (μ) = 1000 hours, Lifetime threshold (x) = 900 hours</t>
  </si>
  <si>
    <t>HERE MEAN LIFETIME = 1000 HRS.</t>
  </si>
  <si>
    <t>LIFETIME THRESHOLD(X) = 900 HRS.</t>
  </si>
  <si>
    <t>NOW EXPONENTIALLY DISTRIBUTION =</t>
  </si>
  <si>
    <t>THE PROBABILITY THAT A RANDOMLY SELECTED LIGHT BULB LASTS MORE THAN 900 HRS IS 0.4066.</t>
  </si>
  <si>
    <t>X = 5</t>
  </si>
  <si>
    <t xml:space="preserve">P= 1/6 </t>
  </si>
  <si>
    <t>ACCORDIND TO QUARTILE AND PERCENTILE IF CUSTOMER PURCHASE AMOUNTS IS HIGHER ITS QUARTILE AND PERCENTILE IS ALSO HIGHERBUT IF 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</si>
</sst>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48"/>
      <color rgb="FFED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u/>
      <sz val="18"/>
      <color rgb="FFED0000"/>
      <name val="Calibri"/>
      <family val="2"/>
      <scheme val="minor"/>
    </font>
    <font>
      <u/>
      <sz val="11"/>
      <color rgb="FFED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33CC33"/>
      <name val="Calibri"/>
      <family val="2"/>
      <scheme val="minor"/>
    </font>
    <font>
      <b/>
      <i/>
      <sz val="14"/>
      <color rgb="FF003400"/>
      <name val="Calibri"/>
      <family val="2"/>
      <scheme val="minor"/>
    </font>
    <font>
      <b/>
      <sz val="14"/>
      <color rgb="FF33CC3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003400"/>
      <name val="Calibri"/>
      <family val="2"/>
      <scheme val="minor"/>
    </font>
    <font>
      <sz val="11"/>
      <color rgb="FF003400"/>
      <name val="Calibri"/>
      <family val="2"/>
      <scheme val="minor"/>
    </font>
    <font>
      <b/>
      <sz val="28"/>
      <color rgb="FF005E00"/>
      <name val="Calibri"/>
      <family val="2"/>
      <scheme val="minor"/>
    </font>
    <font>
      <b/>
      <sz val="36"/>
      <color rgb="FFED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22"/>
      <color rgb="FFED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8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u/>
      <sz val="28"/>
      <color rgb="FF7030A0"/>
      <name val="Calibri"/>
      <family val="2"/>
      <scheme val="minor"/>
    </font>
    <font>
      <b/>
      <i/>
      <u/>
      <sz val="11"/>
      <color rgb="FF7030A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rgb="FF090900"/>
      <name val="Calibri"/>
      <family val="2"/>
      <scheme val="minor"/>
    </font>
    <font>
      <sz val="11"/>
      <color rgb="FF0909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A20000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Arial Unicode MS"/>
    </font>
    <font>
      <b/>
      <sz val="12"/>
      <color theme="1"/>
      <name val="Arial Unicode MS"/>
    </font>
    <font>
      <b/>
      <sz val="14"/>
      <color theme="1"/>
      <name val="Arial Unicode MS"/>
    </font>
    <font>
      <b/>
      <sz val="14"/>
      <color rgb="FFFFFF00"/>
      <name val="Calibri"/>
      <family val="2"/>
      <scheme val="minor"/>
    </font>
    <font>
      <b/>
      <sz val="16"/>
      <color theme="1"/>
      <name val="Arial Unicode MS"/>
    </font>
    <font>
      <b/>
      <sz val="14"/>
      <color theme="5" tint="-0.499984740745262"/>
      <name val="Calibri"/>
      <family val="2"/>
      <scheme val="minor"/>
    </font>
    <font>
      <b/>
      <i/>
      <sz val="22"/>
      <color rgb="FF004E9A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009EDE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36"/>
      <color rgb="FFA2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5F5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19BFF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E8B4FF"/>
        <bgColor indexed="64"/>
      </patternFill>
    </fill>
    <fill>
      <patternFill patternType="solid">
        <fgColor rgb="FF6AE2F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B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1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0" xfId="0" applyFont="1" applyFill="1"/>
    <xf numFmtId="0" fontId="11" fillId="0" borderId="0" xfId="0" applyFont="1"/>
    <xf numFmtId="0" fontId="11" fillId="0" borderId="1" xfId="0" applyFont="1" applyBorder="1"/>
    <xf numFmtId="0" fontId="11" fillId="3" borderId="1" xfId="0" applyFont="1" applyFill="1" applyBorder="1"/>
    <xf numFmtId="0" fontId="2" fillId="3" borderId="0" xfId="0" applyFont="1" applyFill="1"/>
    <xf numFmtId="0" fontId="0" fillId="3" borderId="0" xfId="0" applyFill="1"/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3" borderId="0" xfId="0" applyFont="1" applyFill="1"/>
    <xf numFmtId="0" fontId="12" fillId="0" borderId="0" xfId="0" applyFont="1"/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4" borderId="0" xfId="0" applyFont="1" applyFill="1"/>
    <xf numFmtId="0" fontId="0" fillId="2" borderId="0" xfId="0" applyFill="1"/>
    <xf numFmtId="0" fontId="7" fillId="2" borderId="0" xfId="0" applyFont="1" applyFill="1"/>
    <xf numFmtId="0" fontId="2" fillId="5" borderId="0" xfId="0" applyFont="1" applyFill="1"/>
    <xf numFmtId="0" fontId="5" fillId="7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4" borderId="0" xfId="0" applyFont="1" applyFill="1"/>
    <xf numFmtId="44" fontId="2" fillId="0" borderId="0" xfId="1" applyFont="1"/>
    <xf numFmtId="44" fontId="2" fillId="0" borderId="0" xfId="0" applyNumberFormat="1" applyFont="1"/>
    <xf numFmtId="0" fontId="2" fillId="10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4" fontId="2" fillId="0" borderId="1" xfId="1" applyFont="1" applyBorder="1"/>
    <xf numFmtId="0" fontId="2" fillId="14" borderId="1" xfId="0" applyFont="1" applyFill="1" applyBorder="1"/>
    <xf numFmtId="0" fontId="2" fillId="2" borderId="1" xfId="0" applyFont="1" applyFill="1" applyBorder="1"/>
    <xf numFmtId="0" fontId="2" fillId="15" borderId="0" xfId="0" applyFont="1" applyFill="1"/>
    <xf numFmtId="0" fontId="2" fillId="15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7" borderId="0" xfId="0" applyFont="1" applyFill="1"/>
    <xf numFmtId="0" fontId="2" fillId="16" borderId="0" xfId="0" applyFont="1" applyFill="1"/>
    <xf numFmtId="0" fontId="2" fillId="16" borderId="0" xfId="0" applyFont="1" applyFill="1" applyAlignment="1">
      <alignment horizontal="center"/>
    </xf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1" xfId="0" applyFont="1" applyFill="1" applyBorder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0" borderId="2" xfId="0" applyFont="1" applyBorder="1"/>
    <xf numFmtId="0" fontId="2" fillId="0" borderId="3" xfId="0" applyFont="1" applyBorder="1"/>
    <xf numFmtId="0" fontId="2" fillId="27" borderId="0" xfId="0" applyFont="1" applyFill="1"/>
    <xf numFmtId="0" fontId="2" fillId="27" borderId="0" xfId="0" applyFont="1" applyFill="1" applyAlignment="1">
      <alignment horizontal="center"/>
    </xf>
    <xf numFmtId="0" fontId="2" fillId="19" borderId="1" xfId="0" applyFont="1" applyFill="1" applyBorder="1"/>
    <xf numFmtId="0" fontId="2" fillId="9" borderId="1" xfId="0" applyFont="1" applyFill="1" applyBorder="1"/>
    <xf numFmtId="0" fontId="2" fillId="23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7" borderId="1" xfId="0" applyFont="1" applyFill="1" applyBorder="1"/>
    <xf numFmtId="0" fontId="2" fillId="8" borderId="1" xfId="0" applyFont="1" applyFill="1" applyBorder="1"/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1" fillId="0" borderId="0" xfId="0" applyFont="1"/>
    <xf numFmtId="0" fontId="21" fillId="2" borderId="0" xfId="0" applyFont="1" applyFill="1"/>
    <xf numFmtId="0" fontId="22" fillId="0" borderId="0" xfId="0" applyFont="1"/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indent="2"/>
    </xf>
    <xf numFmtId="0" fontId="22" fillId="9" borderId="0" xfId="0" applyFont="1" applyFill="1" applyAlignment="1">
      <alignment vertical="center"/>
    </xf>
    <xf numFmtId="0" fontId="22" fillId="9" borderId="0" xfId="0" applyFont="1" applyFill="1"/>
    <xf numFmtId="0" fontId="23" fillId="0" borderId="0" xfId="0" applyFont="1"/>
    <xf numFmtId="0" fontId="23" fillId="0" borderId="0" xfId="0" applyFont="1" applyAlignment="1">
      <alignment horizontal="left" vertical="center" indent="1"/>
    </xf>
    <xf numFmtId="0" fontId="23" fillId="8" borderId="0" xfId="0" applyFont="1" applyFill="1" applyAlignment="1">
      <alignment vertical="center"/>
    </xf>
    <xf numFmtId="0" fontId="23" fillId="8" borderId="0" xfId="0" applyFont="1" applyFill="1"/>
    <xf numFmtId="0" fontId="2" fillId="28" borderId="0" xfId="0" applyFont="1" applyFill="1"/>
    <xf numFmtId="0" fontId="24" fillId="0" borderId="0" xfId="0" applyFont="1"/>
    <xf numFmtId="0" fontId="24" fillId="0" borderId="0" xfId="0" applyFont="1" applyAlignment="1">
      <alignment horizontal="left" vertical="center" indent="1"/>
    </xf>
    <xf numFmtId="0" fontId="24" fillId="2" borderId="0" xfId="0" applyFont="1" applyFill="1" applyAlignment="1">
      <alignment vertical="center"/>
    </xf>
    <xf numFmtId="0" fontId="24" fillId="2" borderId="0" xfId="0" applyFont="1" applyFill="1"/>
    <xf numFmtId="0" fontId="25" fillId="0" borderId="0" xfId="0" applyFont="1"/>
    <xf numFmtId="0" fontId="25" fillId="0" borderId="0" xfId="0" applyFont="1" applyAlignment="1">
      <alignment horizontal="left" vertical="center" indent="1"/>
    </xf>
    <xf numFmtId="0" fontId="25" fillId="29" borderId="0" xfId="0" applyFont="1" applyFill="1" applyAlignment="1">
      <alignment vertical="center"/>
    </xf>
    <xf numFmtId="0" fontId="25" fillId="29" borderId="0" xfId="0" applyFont="1" applyFill="1"/>
    <xf numFmtId="0" fontId="19" fillId="2" borderId="1" xfId="0" applyFont="1" applyFill="1" applyBorder="1" applyAlignment="1">
      <alignment horizontal="center"/>
    </xf>
    <xf numFmtId="0" fontId="17" fillId="26" borderId="0" xfId="0" applyFont="1" applyFill="1"/>
    <xf numFmtId="0" fontId="18" fillId="26" borderId="0" xfId="0" applyFont="1" applyFill="1"/>
    <xf numFmtId="0" fontId="22" fillId="30" borderId="0" xfId="0" applyFont="1" applyFill="1" applyAlignment="1">
      <alignment vertical="center"/>
    </xf>
    <xf numFmtId="0" fontId="22" fillId="30" borderId="0" xfId="0" applyFont="1" applyFill="1"/>
    <xf numFmtId="0" fontId="26" fillId="26" borderId="0" xfId="0" applyFont="1" applyFill="1"/>
    <xf numFmtId="0" fontId="27" fillId="26" borderId="0" xfId="0" applyFont="1" applyFill="1"/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2" fillId="0" borderId="1" xfId="0" applyNumberFormat="1" applyFont="1" applyBorder="1"/>
    <xf numFmtId="9" fontId="2" fillId="0" borderId="0" xfId="0" applyNumberFormat="1" applyFont="1"/>
    <xf numFmtId="0" fontId="2" fillId="22" borderId="0" xfId="0" applyFont="1" applyFill="1"/>
    <xf numFmtId="9" fontId="2" fillId="0" borderId="1" xfId="0" applyNumberFormat="1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31" fillId="2" borderId="0" xfId="0" applyFont="1" applyFill="1"/>
    <xf numFmtId="0" fontId="32" fillId="2" borderId="0" xfId="0" applyFont="1" applyFill="1"/>
    <xf numFmtId="0" fontId="13" fillId="0" borderId="0" xfId="0" applyFont="1"/>
    <xf numFmtId="0" fontId="13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14" borderId="0" xfId="0" applyFont="1" applyFill="1" applyAlignment="1">
      <alignment horizontal="left" vertical="center" indent="1"/>
    </xf>
    <xf numFmtId="0" fontId="7" fillId="14" borderId="0" xfId="0" applyFont="1" applyFill="1"/>
    <xf numFmtId="0" fontId="7" fillId="23" borderId="0" xfId="0" applyFont="1" applyFill="1"/>
    <xf numFmtId="0" fontId="0" fillId="26" borderId="0" xfId="0" applyFill="1"/>
    <xf numFmtId="0" fontId="34" fillId="26" borderId="0" xfId="0" applyFont="1" applyFill="1"/>
    <xf numFmtId="0" fontId="35" fillId="26" borderId="0" xfId="0" applyFont="1" applyFill="1"/>
    <xf numFmtId="0" fontId="36" fillId="0" borderId="0" xfId="0" applyFont="1"/>
    <xf numFmtId="0" fontId="38" fillId="0" borderId="0" xfId="0" applyFont="1"/>
    <xf numFmtId="0" fontId="3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8" fillId="0" borderId="0" xfId="0" applyFont="1" applyAlignment="1">
      <alignment vertical="center" wrapText="1"/>
    </xf>
    <xf numFmtId="0" fontId="40" fillId="0" borderId="1" xfId="0" applyFont="1" applyBorder="1"/>
    <xf numFmtId="0" fontId="7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9" fillId="0" borderId="1" xfId="0" applyFont="1" applyBorder="1"/>
    <xf numFmtId="0" fontId="13" fillId="26" borderId="0" xfId="0" applyFont="1" applyFill="1"/>
    <xf numFmtId="0" fontId="7" fillId="27" borderId="0" xfId="0" applyFont="1" applyFill="1"/>
    <xf numFmtId="16" fontId="13" fillId="0" borderId="0" xfId="0" applyNumberFormat="1" applyFont="1"/>
    <xf numFmtId="0" fontId="41" fillId="0" borderId="1" xfId="0" applyFont="1" applyBorder="1" applyAlignment="1">
      <alignment vertical="center" wrapText="1"/>
    </xf>
    <xf numFmtId="0" fontId="13" fillId="0" borderId="1" xfId="0" applyFont="1" applyBorder="1"/>
    <xf numFmtId="16" fontId="13" fillId="0" borderId="1" xfId="0" applyNumberFormat="1" applyFont="1" applyBorder="1" applyAlignment="1">
      <alignment vertical="center"/>
    </xf>
    <xf numFmtId="0" fontId="13" fillId="27" borderId="0" xfId="0" applyFont="1" applyFill="1"/>
    <xf numFmtId="0" fontId="13" fillId="2" borderId="0" xfId="0" applyFont="1" applyFill="1"/>
    <xf numFmtId="0" fontId="13" fillId="11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7" fillId="32" borderId="0" xfId="0" applyFont="1" applyFill="1"/>
    <xf numFmtId="0" fontId="42" fillId="8" borderId="1" xfId="0" applyFont="1" applyFill="1" applyBorder="1" applyAlignment="1">
      <alignment horizontal="center" vertical="center" wrapText="1"/>
    </xf>
    <xf numFmtId="0" fontId="43" fillId="0" borderId="0" xfId="0" applyFont="1"/>
    <xf numFmtId="0" fontId="44" fillId="33" borderId="0" xfId="0" applyFont="1" applyFill="1"/>
    <xf numFmtId="0" fontId="13" fillId="14" borderId="0" xfId="0" applyFont="1" applyFill="1"/>
    <xf numFmtId="0" fontId="13" fillId="10" borderId="0" xfId="0" applyFont="1" applyFill="1"/>
    <xf numFmtId="0" fontId="45" fillId="2" borderId="0" xfId="0" applyFont="1" applyFill="1"/>
    <xf numFmtId="0" fontId="13" fillId="9" borderId="1" xfId="0" applyFont="1" applyFill="1" applyBorder="1" applyAlignment="1">
      <alignment horizontal="center" vertical="center" wrapText="1"/>
    </xf>
    <xf numFmtId="0" fontId="30" fillId="2" borderId="0" xfId="0" applyFont="1" applyFill="1"/>
    <xf numFmtId="0" fontId="13" fillId="32" borderId="0" xfId="0" applyFont="1" applyFill="1"/>
    <xf numFmtId="0" fontId="13" fillId="18" borderId="1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13" fillId="7" borderId="0" xfId="0" applyFont="1" applyFill="1"/>
    <xf numFmtId="0" fontId="2" fillId="17" borderId="0" xfId="0" applyFont="1" applyFill="1"/>
    <xf numFmtId="0" fontId="13" fillId="17" borderId="0" xfId="0" applyFont="1" applyFill="1"/>
    <xf numFmtId="0" fontId="7" fillId="17" borderId="0" xfId="0" applyFont="1" applyFill="1"/>
    <xf numFmtId="0" fontId="7" fillId="17" borderId="0" xfId="0" applyFont="1" applyFill="1" applyAlignment="1">
      <alignment horizontal="center"/>
    </xf>
    <xf numFmtId="0" fontId="46" fillId="0" borderId="0" xfId="0" applyFont="1"/>
    <xf numFmtId="0" fontId="30" fillId="0" borderId="0" xfId="0" applyFont="1"/>
    <xf numFmtId="0" fontId="47" fillId="34" borderId="0" xfId="0" applyFont="1" applyFill="1"/>
    <xf numFmtId="0" fontId="0" fillId="34" borderId="0" xfId="0" applyFill="1"/>
    <xf numFmtId="0" fontId="48" fillId="2" borderId="0" xfId="0" applyFont="1" applyFill="1"/>
    <xf numFmtId="0" fontId="49" fillId="35" borderId="0" xfId="0" applyFont="1" applyFill="1"/>
    <xf numFmtId="0" fontId="0" fillId="35" borderId="0" xfId="0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7" borderId="0" xfId="0" applyFont="1" applyFill="1"/>
    <xf numFmtId="0" fontId="7" fillId="34" borderId="0" xfId="0" applyFont="1" applyFill="1"/>
    <xf numFmtId="0" fontId="13" fillId="34" borderId="0" xfId="0" applyFont="1" applyFill="1"/>
    <xf numFmtId="2" fontId="7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29" fillId="31" borderId="1" xfId="0" applyFont="1" applyFill="1" applyBorder="1" applyAlignment="1">
      <alignment horizontal="center"/>
    </xf>
    <xf numFmtId="0" fontId="37" fillId="26" borderId="0" xfId="0" applyFont="1" applyFill="1" applyAlignment="1">
      <alignment horizontal="center"/>
    </xf>
    <xf numFmtId="0" fontId="2" fillId="22" borderId="0" xfId="0" applyFont="1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  <color rgb="FFFFFF00"/>
      <color rgb="FFCCECFF"/>
      <color rgb="FFA3DBFF"/>
      <color rgb="FF6AE2F6"/>
      <color rgb="FFCCCC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Sheet13!$D$10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Sheet13!$C$11:$C$17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Sheet13!$D$11:$D$17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20</c:v>
                </c:pt>
                <c:pt idx="3">
                  <c:v>10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6-4275-A754-54541CCA01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72206304"/>
        <c:axId val="672226464"/>
      </c:barChart>
      <c:catAx>
        <c:axId val="67220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26464"/>
        <c:crosses val="autoZero"/>
        <c:auto val="1"/>
        <c:lblAlgn val="ctr"/>
        <c:lblOffset val="100"/>
        <c:noMultiLvlLbl val="0"/>
      </c:catAx>
      <c:valAx>
        <c:axId val="6722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20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Sheet13!$D$10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Sheet13!$C$11:$C$17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Sheet13!$D$11:$D$17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20</c:v>
                </c:pt>
                <c:pt idx="3">
                  <c:v>10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B-4D43-9AED-FCE96738E7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772422864"/>
        <c:axId val="772423344"/>
      </c:barChart>
      <c:catAx>
        <c:axId val="7724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423344"/>
        <c:crosses val="autoZero"/>
        <c:auto val="1"/>
        <c:lblAlgn val="ctr"/>
        <c:lblOffset val="100"/>
        <c:noMultiLvlLbl val="0"/>
      </c:catAx>
      <c:valAx>
        <c:axId val="77242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42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Sheet14!$P$3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Sheet14!$O$4:$O$7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Sheet14!$P$4:$P$7</c:f>
              <c:numCache>
                <c:formatCode>General</c:formatCode>
                <c:ptCount val="4"/>
                <c:pt idx="0">
                  <c:v>8</c:v>
                </c:pt>
                <c:pt idx="1">
                  <c:v>30</c:v>
                </c:pt>
                <c:pt idx="2">
                  <c:v>39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C-47DA-865F-85093BFE48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63879231"/>
        <c:axId val="163885951"/>
      </c:barChart>
      <c:catAx>
        <c:axId val="16387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5951"/>
        <c:crosses val="autoZero"/>
        <c:auto val="1"/>
        <c:lblAlgn val="ctr"/>
        <c:lblOffset val="100"/>
        <c:noMultiLvlLbl val="0"/>
      </c:catAx>
      <c:valAx>
        <c:axId val="163885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7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A3DB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Sheet14!$O$3</c:f>
              <c:strCache>
                <c:ptCount val="1"/>
                <c:pt idx="0">
                  <c:v>UNIQUE LIST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Sheet14!$O$4:$O$7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F-4CA0-953D-1C3D985C5644}"/>
            </c:ext>
          </c:extLst>
        </c:ser>
        <c:ser>
          <c:idx val="1"/>
          <c:order val="1"/>
          <c:tx>
            <c:strRef>
              <c:f>Sheet14!$P$3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Sheet14!$P$4:$P$7</c:f>
              <c:numCache>
                <c:formatCode>General</c:formatCode>
                <c:ptCount val="4"/>
                <c:pt idx="0">
                  <c:v>8</c:v>
                </c:pt>
                <c:pt idx="1">
                  <c:v>30</c:v>
                </c:pt>
                <c:pt idx="2">
                  <c:v>39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F-4CA0-953D-1C3D985C5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083167"/>
        <c:axId val="160083647"/>
      </c:barChart>
      <c:catAx>
        <c:axId val="16008316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3647"/>
        <c:crosses val="autoZero"/>
        <c:auto val="1"/>
        <c:lblAlgn val="ctr"/>
        <c:lblOffset val="100"/>
        <c:noMultiLvlLbl val="0"/>
      </c:catAx>
      <c:valAx>
        <c:axId val="16008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48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Sheet15!$O$3</c:f>
              <c:strCache>
                <c:ptCount val="1"/>
                <c:pt idx="0">
                  <c:v>FREQUENCY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4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Sheet15!$N$4:$N$22</c:f>
              <c:numCache>
                <c:formatCode>General</c:formatCode>
                <c:ptCount val="19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</c:numCache>
            </c:numRef>
          </c:cat>
          <c:val>
            <c:numRef>
              <c:f>Sheet15!$O$4:$O$22</c:f>
              <c:numCache>
                <c:formatCode>General</c:formatCode>
                <c:ptCount val="1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4-4AF3-B8AF-0858D597C3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63841311"/>
        <c:axId val="163831711"/>
      </c:barChart>
      <c:catAx>
        <c:axId val="16384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1711"/>
        <c:crosses val="autoZero"/>
        <c:auto val="1"/>
        <c:lblAlgn val="ctr"/>
        <c:lblOffset val="100"/>
        <c:noMultiLvlLbl val="0"/>
      </c:catAx>
      <c:valAx>
        <c:axId val="163831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40"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Sheet15!$O$3</c:f>
              <c:strCache>
                <c:ptCount val="1"/>
                <c:pt idx="0">
                  <c:v>FREQUENCY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Sheet15!$N$4:$N$22</c:f>
              <c:numCache>
                <c:formatCode>General</c:formatCode>
                <c:ptCount val="19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</c:numCache>
            </c:numRef>
          </c:cat>
          <c:val>
            <c:numRef>
              <c:f>Sheet15!$O$4:$O$22</c:f>
              <c:numCache>
                <c:formatCode>General</c:formatCode>
                <c:ptCount val="1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2-4579-B9F2-D723ED95A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273391"/>
        <c:axId val="152272911"/>
      </c:barChart>
      <c:catAx>
        <c:axId val="152273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2911"/>
        <c:crosses val="autoZero"/>
        <c:auto val="1"/>
        <c:lblAlgn val="ctr"/>
        <c:lblOffset val="100"/>
        <c:noMultiLvlLbl val="0"/>
      </c:catAx>
      <c:valAx>
        <c:axId val="15227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 i="0"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Sheet18!$G$19</c:f>
              <c:strCache>
                <c:ptCount val="1"/>
                <c:pt idx="0">
                  <c:v>FREQUENCY DISTRIBUTION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Sheet18!$F$20:$F$43</c:f>
              <c:numCache>
                <c:formatCode>General</c:formatCode>
                <c:ptCount val="24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  <c:pt idx="3">
                  <c:v>122</c:v>
                </c:pt>
                <c:pt idx="4">
                  <c:v>123</c:v>
                </c:pt>
                <c:pt idx="5">
                  <c:v>124</c:v>
                </c:pt>
                <c:pt idx="6">
                  <c:v>125</c:v>
                </c:pt>
                <c:pt idx="7">
                  <c:v>126</c:v>
                </c:pt>
                <c:pt idx="8">
                  <c:v>127</c:v>
                </c:pt>
                <c:pt idx="9">
                  <c:v>128</c:v>
                </c:pt>
                <c:pt idx="10">
                  <c:v>129</c:v>
                </c:pt>
                <c:pt idx="11">
                  <c:v>130</c:v>
                </c:pt>
                <c:pt idx="12">
                  <c:v>131</c:v>
                </c:pt>
                <c:pt idx="13">
                  <c:v>132</c:v>
                </c:pt>
                <c:pt idx="14">
                  <c:v>133</c:v>
                </c:pt>
                <c:pt idx="15">
                  <c:v>134</c:v>
                </c:pt>
                <c:pt idx="16">
                  <c:v>135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140</c:v>
                </c:pt>
                <c:pt idx="21">
                  <c:v>141</c:v>
                </c:pt>
                <c:pt idx="22">
                  <c:v>145</c:v>
                </c:pt>
                <c:pt idx="23">
                  <c:v>148</c:v>
                </c:pt>
              </c:numCache>
            </c:numRef>
          </c:cat>
          <c:val>
            <c:numRef>
              <c:f>Sheet18!$G$20:$G$43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5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D-4B43-BA27-35343F4D3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73215231"/>
        <c:axId val="2731926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Sheet18!$F$19</c15:sqref>
                        </c15:formulaRef>
                      </c:ext>
                    </c:extLst>
                    <c:strCache>
                      <c:ptCount val="1"/>
                      <c:pt idx="0">
                        <c:v>UNIQUE LIST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Sheet18!$F$20:$F$43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118</c:v>
                      </c:pt>
                      <c:pt idx="1">
                        <c:v>119</c:v>
                      </c:pt>
                      <c:pt idx="2">
                        <c:v>120</c:v>
                      </c:pt>
                      <c:pt idx="3">
                        <c:v>122</c:v>
                      </c:pt>
                      <c:pt idx="4">
                        <c:v>123</c:v>
                      </c:pt>
                      <c:pt idx="5">
                        <c:v>124</c:v>
                      </c:pt>
                      <c:pt idx="6">
                        <c:v>125</c:v>
                      </c:pt>
                      <c:pt idx="7">
                        <c:v>126</c:v>
                      </c:pt>
                      <c:pt idx="8">
                        <c:v>127</c:v>
                      </c:pt>
                      <c:pt idx="9">
                        <c:v>128</c:v>
                      </c:pt>
                      <c:pt idx="10">
                        <c:v>129</c:v>
                      </c:pt>
                      <c:pt idx="11">
                        <c:v>130</c:v>
                      </c:pt>
                      <c:pt idx="12">
                        <c:v>131</c:v>
                      </c:pt>
                      <c:pt idx="13">
                        <c:v>132</c:v>
                      </c:pt>
                      <c:pt idx="14">
                        <c:v>133</c:v>
                      </c:pt>
                      <c:pt idx="15">
                        <c:v>134</c:v>
                      </c:pt>
                      <c:pt idx="16">
                        <c:v>135</c:v>
                      </c:pt>
                      <c:pt idx="17">
                        <c:v>136</c:v>
                      </c:pt>
                      <c:pt idx="18">
                        <c:v>137</c:v>
                      </c:pt>
                      <c:pt idx="19">
                        <c:v>138</c:v>
                      </c:pt>
                      <c:pt idx="20">
                        <c:v>140</c:v>
                      </c:pt>
                      <c:pt idx="21">
                        <c:v>141</c:v>
                      </c:pt>
                      <c:pt idx="22">
                        <c:v>145</c:v>
                      </c:pt>
                      <c:pt idx="23">
                        <c:v>148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Sheet18!$F$20:$F$43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118</c:v>
                      </c:pt>
                      <c:pt idx="1">
                        <c:v>119</c:v>
                      </c:pt>
                      <c:pt idx="2">
                        <c:v>120</c:v>
                      </c:pt>
                      <c:pt idx="3">
                        <c:v>122</c:v>
                      </c:pt>
                      <c:pt idx="4">
                        <c:v>123</c:v>
                      </c:pt>
                      <c:pt idx="5">
                        <c:v>124</c:v>
                      </c:pt>
                      <c:pt idx="6">
                        <c:v>125</c:v>
                      </c:pt>
                      <c:pt idx="7">
                        <c:v>126</c:v>
                      </c:pt>
                      <c:pt idx="8">
                        <c:v>127</c:v>
                      </c:pt>
                      <c:pt idx="9">
                        <c:v>128</c:v>
                      </c:pt>
                      <c:pt idx="10">
                        <c:v>129</c:v>
                      </c:pt>
                      <c:pt idx="11">
                        <c:v>130</c:v>
                      </c:pt>
                      <c:pt idx="12">
                        <c:v>131</c:v>
                      </c:pt>
                      <c:pt idx="13">
                        <c:v>132</c:v>
                      </c:pt>
                      <c:pt idx="14">
                        <c:v>133</c:v>
                      </c:pt>
                      <c:pt idx="15">
                        <c:v>134</c:v>
                      </c:pt>
                      <c:pt idx="16">
                        <c:v>135</c:v>
                      </c:pt>
                      <c:pt idx="17">
                        <c:v>136</c:v>
                      </c:pt>
                      <c:pt idx="18">
                        <c:v>137</c:v>
                      </c:pt>
                      <c:pt idx="19">
                        <c:v>138</c:v>
                      </c:pt>
                      <c:pt idx="20">
                        <c:v>140</c:v>
                      </c:pt>
                      <c:pt idx="21">
                        <c:v>141</c:v>
                      </c:pt>
                      <c:pt idx="22">
                        <c:v>145</c:v>
                      </c:pt>
                      <c:pt idx="23">
                        <c:v>148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65D-4B43-BA27-35343F4D32C6}"/>
                  </c:ext>
                </c:extLst>
              </c15:ser>
            </c15:filteredBarSeries>
          </c:ext>
        </c:extLst>
      </c:barChart>
      <c:catAx>
        <c:axId val="27321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92671"/>
        <c:crosses val="autoZero"/>
        <c:auto val="1"/>
        <c:lblAlgn val="ctr"/>
        <c:lblOffset val="100"/>
        <c:noMultiLvlLbl val="0"/>
      </c:catAx>
      <c:valAx>
        <c:axId val="27319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21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050" b="1" i="0"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Sheet18!$G$19</c:f>
              <c:strCache>
                <c:ptCount val="1"/>
                <c:pt idx="0">
                  <c:v>FREQUENCY DISTRIBUTION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Sheet18!$F$20:$F$43</c:f>
              <c:numCache>
                <c:formatCode>General</c:formatCode>
                <c:ptCount val="24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  <c:pt idx="3">
                  <c:v>122</c:v>
                </c:pt>
                <c:pt idx="4">
                  <c:v>123</c:v>
                </c:pt>
                <c:pt idx="5">
                  <c:v>124</c:v>
                </c:pt>
                <c:pt idx="6">
                  <c:v>125</c:v>
                </c:pt>
                <c:pt idx="7">
                  <c:v>126</c:v>
                </c:pt>
                <c:pt idx="8">
                  <c:v>127</c:v>
                </c:pt>
                <c:pt idx="9">
                  <c:v>128</c:v>
                </c:pt>
                <c:pt idx="10">
                  <c:v>129</c:v>
                </c:pt>
                <c:pt idx="11">
                  <c:v>130</c:v>
                </c:pt>
                <c:pt idx="12">
                  <c:v>131</c:v>
                </c:pt>
                <c:pt idx="13">
                  <c:v>132</c:v>
                </c:pt>
                <c:pt idx="14">
                  <c:v>133</c:v>
                </c:pt>
                <c:pt idx="15">
                  <c:v>134</c:v>
                </c:pt>
                <c:pt idx="16">
                  <c:v>135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140</c:v>
                </c:pt>
                <c:pt idx="21">
                  <c:v>141</c:v>
                </c:pt>
                <c:pt idx="22">
                  <c:v>145</c:v>
                </c:pt>
                <c:pt idx="23">
                  <c:v>148</c:v>
                </c:pt>
              </c:numCache>
            </c:numRef>
          </c:cat>
          <c:val>
            <c:numRef>
              <c:f>Sheet18!$G$20:$G$43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5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4-4131-801A-779F542C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498239"/>
        <c:axId val="2054991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Sheet18!$F$19</c15:sqref>
                        </c15:formulaRef>
                      </c:ext>
                    </c:extLst>
                    <c:strCache>
                      <c:ptCount val="1"/>
                      <c:pt idx="0">
                        <c:v>UNIQUE LIST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Sheet18!$F$20:$F$43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118</c:v>
                      </c:pt>
                      <c:pt idx="1">
                        <c:v>119</c:v>
                      </c:pt>
                      <c:pt idx="2">
                        <c:v>120</c:v>
                      </c:pt>
                      <c:pt idx="3">
                        <c:v>122</c:v>
                      </c:pt>
                      <c:pt idx="4">
                        <c:v>123</c:v>
                      </c:pt>
                      <c:pt idx="5">
                        <c:v>124</c:v>
                      </c:pt>
                      <c:pt idx="6">
                        <c:v>125</c:v>
                      </c:pt>
                      <c:pt idx="7">
                        <c:v>126</c:v>
                      </c:pt>
                      <c:pt idx="8">
                        <c:v>127</c:v>
                      </c:pt>
                      <c:pt idx="9">
                        <c:v>128</c:v>
                      </c:pt>
                      <c:pt idx="10">
                        <c:v>129</c:v>
                      </c:pt>
                      <c:pt idx="11">
                        <c:v>130</c:v>
                      </c:pt>
                      <c:pt idx="12">
                        <c:v>131</c:v>
                      </c:pt>
                      <c:pt idx="13">
                        <c:v>132</c:v>
                      </c:pt>
                      <c:pt idx="14">
                        <c:v>133</c:v>
                      </c:pt>
                      <c:pt idx="15">
                        <c:v>134</c:v>
                      </c:pt>
                      <c:pt idx="16">
                        <c:v>135</c:v>
                      </c:pt>
                      <c:pt idx="17">
                        <c:v>136</c:v>
                      </c:pt>
                      <c:pt idx="18">
                        <c:v>137</c:v>
                      </c:pt>
                      <c:pt idx="19">
                        <c:v>138</c:v>
                      </c:pt>
                      <c:pt idx="20">
                        <c:v>140</c:v>
                      </c:pt>
                      <c:pt idx="21">
                        <c:v>141</c:v>
                      </c:pt>
                      <c:pt idx="22">
                        <c:v>145</c:v>
                      </c:pt>
                      <c:pt idx="23">
                        <c:v>148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Sheet18!$F$20:$F$43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118</c:v>
                      </c:pt>
                      <c:pt idx="1">
                        <c:v>119</c:v>
                      </c:pt>
                      <c:pt idx="2">
                        <c:v>120</c:v>
                      </c:pt>
                      <c:pt idx="3">
                        <c:v>122</c:v>
                      </c:pt>
                      <c:pt idx="4">
                        <c:v>123</c:v>
                      </c:pt>
                      <c:pt idx="5">
                        <c:v>124</c:v>
                      </c:pt>
                      <c:pt idx="6">
                        <c:v>125</c:v>
                      </c:pt>
                      <c:pt idx="7">
                        <c:v>126</c:v>
                      </c:pt>
                      <c:pt idx="8">
                        <c:v>127</c:v>
                      </c:pt>
                      <c:pt idx="9">
                        <c:v>128</c:v>
                      </c:pt>
                      <c:pt idx="10">
                        <c:v>129</c:v>
                      </c:pt>
                      <c:pt idx="11">
                        <c:v>130</c:v>
                      </c:pt>
                      <c:pt idx="12">
                        <c:v>131</c:v>
                      </c:pt>
                      <c:pt idx="13">
                        <c:v>132</c:v>
                      </c:pt>
                      <c:pt idx="14">
                        <c:v>133</c:v>
                      </c:pt>
                      <c:pt idx="15">
                        <c:v>134</c:v>
                      </c:pt>
                      <c:pt idx="16">
                        <c:v>135</c:v>
                      </c:pt>
                      <c:pt idx="17">
                        <c:v>136</c:v>
                      </c:pt>
                      <c:pt idx="18">
                        <c:v>137</c:v>
                      </c:pt>
                      <c:pt idx="19">
                        <c:v>138</c:v>
                      </c:pt>
                      <c:pt idx="20">
                        <c:v>140</c:v>
                      </c:pt>
                      <c:pt idx="21">
                        <c:v>141</c:v>
                      </c:pt>
                      <c:pt idx="22">
                        <c:v>145</c:v>
                      </c:pt>
                      <c:pt idx="23">
                        <c:v>148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0A4-4131-801A-779F542CD639}"/>
                  </c:ext>
                </c:extLst>
              </c15:ser>
            </c15:filteredBarSeries>
          </c:ext>
        </c:extLst>
      </c:barChart>
      <c:catAx>
        <c:axId val="20549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9199"/>
        <c:crosses val="autoZero"/>
        <c:auto val="1"/>
        <c:lblAlgn val="ctr"/>
        <c:lblOffset val="100"/>
        <c:noMultiLvlLbl val="0"/>
      </c:catAx>
      <c:valAx>
        <c:axId val="20549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8239"/>
        <c:crosses val="autoZero"/>
        <c:crossBetween val="between"/>
      </c:valAx>
      <c:spPr>
        <a:solidFill>
          <a:srgbClr val="6AE2F6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4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CCEC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40" b="1" i="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Sheet19!$L$2</c:f>
              <c:strCache>
                <c:ptCount val="1"/>
                <c:pt idx="0">
                  <c:v>REGION 1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Sheet19!$L$3:$L$12</c:f>
              <c:numCache>
                <c:formatCode>General</c:formatCode>
                <c:ptCount val="10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38</c:v>
                </c:pt>
                <c:pt idx="4">
                  <c:v>42</c:v>
                </c:pt>
                <c:pt idx="5">
                  <c:v>37</c:v>
                </c:pt>
                <c:pt idx="6">
                  <c:v>39</c:v>
                </c:pt>
                <c:pt idx="7">
                  <c:v>43</c:v>
                </c:pt>
                <c:pt idx="8">
                  <c:v>44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3-4D08-98DB-29448B966DC0}"/>
            </c:ext>
          </c:extLst>
        </c:ser>
        <c:ser>
          <c:idx val="1"/>
          <c:order val="1"/>
          <c:tx>
            <c:strRef>
              <c:f>Sheet19!$M$2</c:f>
              <c:strCache>
                <c:ptCount val="1"/>
                <c:pt idx="0">
                  <c:v>REGION 2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Sheet19!$M$3:$M$12</c:f>
              <c:numCache>
                <c:formatCode>General</c:formatCode>
                <c:ptCount val="10"/>
                <c:pt idx="0">
                  <c:v>32</c:v>
                </c:pt>
                <c:pt idx="1">
                  <c:v>28</c:v>
                </c:pt>
                <c:pt idx="2">
                  <c:v>30</c:v>
                </c:pt>
                <c:pt idx="3">
                  <c:v>34</c:v>
                </c:pt>
                <c:pt idx="4">
                  <c:v>33</c:v>
                </c:pt>
                <c:pt idx="5">
                  <c:v>35</c:v>
                </c:pt>
                <c:pt idx="6">
                  <c:v>31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3-4D08-98DB-29448B966DC0}"/>
            </c:ext>
          </c:extLst>
        </c:ser>
        <c:ser>
          <c:idx val="2"/>
          <c:order val="2"/>
          <c:tx>
            <c:strRef>
              <c:f>Sheet19!$N$2</c:f>
              <c:strCache>
                <c:ptCount val="1"/>
                <c:pt idx="0">
                  <c:v>REGION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Sheet19!$N$3:$N$12</c:f>
              <c:numCache>
                <c:formatCode>General</c:formatCode>
                <c:ptCount val="10"/>
                <c:pt idx="0">
                  <c:v>40</c:v>
                </c:pt>
                <c:pt idx="1">
                  <c:v>39</c:v>
                </c:pt>
                <c:pt idx="2">
                  <c:v>42</c:v>
                </c:pt>
                <c:pt idx="3">
                  <c:v>41</c:v>
                </c:pt>
                <c:pt idx="4">
                  <c:v>38</c:v>
                </c:pt>
                <c:pt idx="5">
                  <c:v>43</c:v>
                </c:pt>
                <c:pt idx="6">
                  <c:v>45</c:v>
                </c:pt>
                <c:pt idx="7">
                  <c:v>44</c:v>
                </c:pt>
                <c:pt idx="8">
                  <c:v>41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3-4D08-98DB-29448B966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064335"/>
        <c:axId val="1513076335"/>
      </c:barChart>
      <c:catAx>
        <c:axId val="151306433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76335"/>
        <c:crosses val="autoZero"/>
        <c:auto val="1"/>
        <c:lblAlgn val="ctr"/>
        <c:lblOffset val="100"/>
        <c:noMultiLvlLbl val="0"/>
      </c:catAx>
      <c:valAx>
        <c:axId val="151307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6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A3DB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3</xdr:row>
      <xdr:rowOff>110490</xdr:rowOff>
    </xdr:from>
    <xdr:to>
      <xdr:col>20</xdr:col>
      <xdr:colOff>137160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3CB2E-BF86-1B51-36DD-05EC02456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601980</xdr:colOff>
      <xdr:row>20</xdr:row>
      <xdr:rowOff>163830</xdr:rowOff>
    </xdr:from>
    <xdr:to>
      <xdr:col>20</xdr:col>
      <xdr:colOff>114300</xdr:colOff>
      <xdr:row>35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083867-D1BD-A872-2E8C-870EC52F5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18</xdr:row>
      <xdr:rowOff>179070</xdr:rowOff>
    </xdr:from>
    <xdr:to>
      <xdr:col>10</xdr:col>
      <xdr:colOff>289560</xdr:colOff>
      <xdr:row>33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35968D-20F3-7FD7-6039-609C6CE93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594360</xdr:colOff>
      <xdr:row>8</xdr:row>
      <xdr:rowOff>171450</xdr:rowOff>
    </xdr:from>
    <xdr:to>
      <xdr:col>20</xdr:col>
      <xdr:colOff>594360</xdr:colOff>
      <xdr:row>23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A6304A-0068-3503-6717-0F18C3C89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13</xdr:row>
      <xdr:rowOff>163830</xdr:rowOff>
    </xdr:from>
    <xdr:to>
      <xdr:col>9</xdr:col>
      <xdr:colOff>312420</xdr:colOff>
      <xdr:row>28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F80910-75B1-721B-CA96-A7C841043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</xdr:colOff>
      <xdr:row>5</xdr:row>
      <xdr:rowOff>179070</xdr:rowOff>
    </xdr:from>
    <xdr:to>
      <xdr:col>23</xdr:col>
      <xdr:colOff>419100</xdr:colOff>
      <xdr:row>20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F164F0-68F9-F4F8-001D-EF80CBF8A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14</xdr:row>
      <xdr:rowOff>11430</xdr:rowOff>
    </xdr:from>
    <xdr:to>
      <xdr:col>19</xdr:col>
      <xdr:colOff>312420</xdr:colOff>
      <xdr:row>29</xdr:row>
      <xdr:rowOff>11430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108B04-9AF8-3DB0-D2C9-3E500FBCE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</xdr:colOff>
      <xdr:row>31</xdr:row>
      <xdr:rowOff>171450</xdr:rowOff>
    </xdr:from>
    <xdr:to>
      <xdr:col>19</xdr:col>
      <xdr:colOff>312420</xdr:colOff>
      <xdr:row>46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8DA5B29-D33D-F0AF-F991-00A367216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12</xdr:row>
      <xdr:rowOff>171450</xdr:rowOff>
    </xdr:from>
    <xdr:to>
      <xdr:col>8</xdr:col>
      <xdr:colOff>106680</xdr:colOff>
      <xdr:row>30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F7288-AACC-A021-7CAB-499FD03E6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601980</xdr:colOff>
      <xdr:row>1</xdr:row>
      <xdr:rowOff>60960</xdr:rowOff>
    </xdr:from>
    <xdr:to>
      <xdr:col>12</xdr:col>
      <xdr:colOff>601980</xdr:colOff>
      <xdr:row>31</xdr:row>
      <xdr:rowOff>53340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6FBD162-BF3F-7943-A215-C1DB5057876B}"/>
            </a:ext>
          </a:extLst>
        </xdr:cNvPr>
        <xdr:cNvCxnSpPr/>
      </xdr:nvCxnSpPr>
      <xdr:spPr>
        <a:xfrm>
          <a:off x="8321040" y="426720"/>
          <a:ext cx="0" cy="5524500"/>
        </a:xfrm>
        <a:prstGeom prst="line">
          <a:avLst/>
        </a:prstGeom>
        <a:ln/>
        <a:effectLst>
          <a:innerShdw blurRad="114300">
            <a:prstClr val="black"/>
          </a:inn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0DD7-6527-41FF-882A-7A5D6B4B1118}">
  <sheetPr>
    <tabColor theme="5" tint="-0.249977111117893"/>
  </sheetPr>
  <dimension ref="A1:P28"/>
  <sheetViews>
    <sheetView workbookViewId="0">
      <selection activeCell="B26" sqref="B26"/>
    </sheetView>
  </sheetViews>
  <sheetFormatPr defaultRowHeight="14.4"/>
  <cols>
    <col min="6" max="6" width="11.109375" bestFit="1" customWidth="1"/>
    <col min="7" max="7" width="11.21875" bestFit="1" customWidth="1"/>
  </cols>
  <sheetData>
    <row r="1" spans="1:16">
      <c r="A1" s="182" t="s">
        <v>40</v>
      </c>
      <c r="B1" s="183"/>
      <c r="C1" s="183"/>
      <c r="D1" s="183"/>
      <c r="F1" s="180" t="s">
        <v>0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</row>
    <row r="2" spans="1:16">
      <c r="A2" s="183"/>
      <c r="B2" s="183"/>
      <c r="C2" s="183"/>
      <c r="D2" s="183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</row>
    <row r="3" spans="1:16"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</row>
    <row r="4" spans="1:16"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6" spans="1:16" ht="23.4">
      <c r="A6" s="23" t="s">
        <v>1</v>
      </c>
      <c r="B6" s="23"/>
      <c r="C6" s="23"/>
      <c r="D6" s="23"/>
      <c r="E6" s="24"/>
      <c r="F6" s="24"/>
      <c r="G6" s="24"/>
    </row>
    <row r="8" spans="1:16" ht="15.6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.6">
      <c r="A9" s="2" t="s">
        <v>3</v>
      </c>
      <c r="B9" s="2"/>
      <c r="C9" s="2"/>
      <c r="D9" s="2"/>
      <c r="E9" s="2"/>
      <c r="F9" s="2"/>
      <c r="G9" s="2"/>
      <c r="H9" s="2"/>
      <c r="I9" s="2"/>
      <c r="J9" s="2"/>
    </row>
    <row r="10" spans="1:16" ht="18">
      <c r="A10" s="6" t="s">
        <v>4</v>
      </c>
      <c r="B10" s="4"/>
      <c r="C10" s="4"/>
      <c r="D10" s="4"/>
      <c r="E10" s="4"/>
      <c r="F10" s="4"/>
      <c r="G10" s="4"/>
    </row>
    <row r="11" spans="1:16" ht="15.6">
      <c r="A11" s="2" t="s">
        <v>5</v>
      </c>
    </row>
    <row r="13" spans="1:16" ht="18">
      <c r="A13" s="5" t="s">
        <v>6</v>
      </c>
    </row>
    <row r="14" spans="1:16">
      <c r="A14" s="7" t="s">
        <v>7</v>
      </c>
      <c r="C14" s="9" t="s">
        <v>8</v>
      </c>
      <c r="D14" s="9">
        <v>50</v>
      </c>
      <c r="E14" s="9" t="s">
        <v>13</v>
      </c>
    </row>
    <row r="15" spans="1:16">
      <c r="C15" s="9" t="s">
        <v>9</v>
      </c>
      <c r="D15" s="9">
        <v>60</v>
      </c>
      <c r="E15" s="9" t="s">
        <v>13</v>
      </c>
    </row>
    <row r="16" spans="1:16">
      <c r="C16" s="9" t="s">
        <v>10</v>
      </c>
      <c r="D16" s="9">
        <v>55</v>
      </c>
      <c r="E16" s="9" t="s">
        <v>13</v>
      </c>
    </row>
    <row r="17" spans="1:10">
      <c r="C17" s="9" t="s">
        <v>11</v>
      </c>
      <c r="D17" s="9">
        <v>70</v>
      </c>
      <c r="E17" s="9" t="s">
        <v>13</v>
      </c>
    </row>
    <row r="18" spans="1:10">
      <c r="C18" s="10" t="s">
        <v>12</v>
      </c>
      <c r="D18" s="10">
        <f>SUM(D14:D17)</f>
        <v>235</v>
      </c>
      <c r="E18" s="10" t="s">
        <v>13</v>
      </c>
    </row>
    <row r="20" spans="1:10">
      <c r="C20" s="13">
        <v>1</v>
      </c>
      <c r="D20" s="14" t="s">
        <v>14</v>
      </c>
      <c r="E20" s="14"/>
      <c r="F20" s="14"/>
      <c r="G20">
        <f>235/4</f>
        <v>58.75</v>
      </c>
      <c r="J20" s="11">
        <f>AVERAGE(D14:D17)</f>
        <v>58.75</v>
      </c>
    </row>
    <row r="21" spans="1:10">
      <c r="G21" s="11" t="s">
        <v>15</v>
      </c>
      <c r="H21" s="12"/>
    </row>
    <row r="22" spans="1:10">
      <c r="E22" s="1" t="s">
        <v>16</v>
      </c>
      <c r="F22" s="1"/>
    </row>
    <row r="23" spans="1:10">
      <c r="A23" s="1">
        <v>2</v>
      </c>
      <c r="B23" s="8" t="s">
        <v>19</v>
      </c>
      <c r="C23" s="1"/>
      <c r="D23" s="9">
        <v>50</v>
      </c>
      <c r="E23" s="9">
        <v>50</v>
      </c>
      <c r="F23" s="8"/>
      <c r="G23">
        <f>MEDIAN(E23:E26)</f>
        <v>57.5</v>
      </c>
    </row>
    <row r="24" spans="1:10">
      <c r="D24" s="9">
        <v>60</v>
      </c>
      <c r="E24" s="9">
        <v>55</v>
      </c>
      <c r="F24" s="8"/>
      <c r="G24" s="11" t="s">
        <v>20</v>
      </c>
    </row>
    <row r="25" spans="1:10">
      <c r="D25" s="9">
        <v>55</v>
      </c>
      <c r="E25" s="9">
        <v>60</v>
      </c>
      <c r="F25" s="8"/>
    </row>
    <row r="26" spans="1:10">
      <c r="B26" s="1"/>
      <c r="D26" s="9">
        <v>70</v>
      </c>
      <c r="E26" s="9">
        <v>70</v>
      </c>
      <c r="F26" s="8"/>
    </row>
    <row r="28" spans="1:10">
      <c r="A28" s="8">
        <v>3</v>
      </c>
      <c r="B28" s="8" t="s">
        <v>18</v>
      </c>
      <c r="C28" s="15" t="s">
        <v>21</v>
      </c>
      <c r="D28" s="15"/>
      <c r="E28" s="15"/>
      <c r="F28" s="15"/>
      <c r="G28" s="15"/>
    </row>
  </sheetData>
  <sortState xmlns:xlrd2="http://schemas.microsoft.com/office/spreadsheetml/2017/richdata2" ref="E23:E26">
    <sortCondition ref="E23:E26"/>
  </sortState>
  <mergeCells count="2">
    <mergeCell ref="F1:P4"/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F686-BDD4-4629-A1EF-1621C573C29D}">
  <dimension ref="A1:W36"/>
  <sheetViews>
    <sheetView workbookViewId="0">
      <selection activeCell="Q12" sqref="Q12"/>
    </sheetView>
  </sheetViews>
  <sheetFormatPr defaultRowHeight="14.4"/>
  <cols>
    <col min="18" max="18" width="11.109375" bestFit="1" customWidth="1"/>
  </cols>
  <sheetData>
    <row r="1" spans="1:23">
      <c r="A1" s="16" t="s">
        <v>22</v>
      </c>
    </row>
    <row r="2" spans="1:23">
      <c r="A2" s="16" t="s">
        <v>23</v>
      </c>
    </row>
    <row r="4" spans="1:23">
      <c r="A4" s="1" t="s">
        <v>24</v>
      </c>
    </row>
    <row r="6" spans="1:23">
      <c r="A6" s="1" t="s">
        <v>25</v>
      </c>
    </row>
    <row r="8" spans="1:23">
      <c r="A8" s="1" t="s">
        <v>26</v>
      </c>
    </row>
    <row r="10" spans="1:23">
      <c r="A10" s="1" t="s">
        <v>27</v>
      </c>
    </row>
    <row r="12" spans="1:23">
      <c r="A12" s="11" t="s">
        <v>28</v>
      </c>
      <c r="C12" s="1" t="s">
        <v>24</v>
      </c>
    </row>
    <row r="13" spans="1:23" ht="18">
      <c r="C13" s="18"/>
    </row>
    <row r="14" spans="1:23">
      <c r="A14" t="s">
        <v>32</v>
      </c>
      <c r="B14" s="7" t="s">
        <v>30</v>
      </c>
      <c r="C14" s="20"/>
      <c r="L14" s="1" t="s">
        <v>31</v>
      </c>
      <c r="M14" s="7" t="s">
        <v>18</v>
      </c>
      <c r="N14" s="1"/>
      <c r="O14" s="1"/>
      <c r="P14" s="1"/>
      <c r="Q14" s="1"/>
      <c r="R14" s="1"/>
      <c r="S14" s="1"/>
      <c r="T14" s="1"/>
      <c r="U14" s="1" t="s">
        <v>33</v>
      </c>
      <c r="V14" s="7" t="s">
        <v>19</v>
      </c>
      <c r="W14" s="1"/>
    </row>
    <row r="15" spans="1:23">
      <c r="D15" s="1" t="s">
        <v>24</v>
      </c>
      <c r="L15" s="1"/>
      <c r="M15" s="1"/>
      <c r="N15" s="1"/>
      <c r="O15" s="7" t="s">
        <v>18</v>
      </c>
      <c r="P15" s="1"/>
      <c r="Q15" s="1"/>
      <c r="R15" s="7" t="s">
        <v>17</v>
      </c>
      <c r="S15" s="1"/>
      <c r="T15" s="1"/>
      <c r="U15" s="1">
        <v>15</v>
      </c>
      <c r="V15" s="1">
        <v>10</v>
      </c>
      <c r="W15" s="19">
        <f>MEDIAN(V15:V34)</f>
        <v>15</v>
      </c>
    </row>
    <row r="16" spans="1:23">
      <c r="D16" s="1">
        <v>15</v>
      </c>
      <c r="L16" s="1"/>
      <c r="M16" s="1">
        <v>15</v>
      </c>
      <c r="N16" s="1">
        <v>10</v>
      </c>
      <c r="O16" s="1">
        <f>MODE(N16:N35)</f>
        <v>10</v>
      </c>
      <c r="P16" s="1"/>
      <c r="Q16" s="1">
        <v>15</v>
      </c>
      <c r="R16" s="1">
        <f>COUNTIF($M$16:$M$35,Q16)</f>
        <v>5</v>
      </c>
      <c r="S16" s="1"/>
      <c r="T16" s="1"/>
      <c r="U16" s="1">
        <v>10</v>
      </c>
      <c r="V16" s="1">
        <v>10</v>
      </c>
      <c r="W16" s="1"/>
    </row>
    <row r="17" spans="4:23">
      <c r="D17" s="1">
        <v>10</v>
      </c>
      <c r="G17" s="1" t="s">
        <v>30</v>
      </c>
      <c r="I17" s="19">
        <f>AVERAGE(D16:D35)</f>
        <v>17</v>
      </c>
      <c r="L17" s="1"/>
      <c r="M17" s="1">
        <v>10</v>
      </c>
      <c r="N17" s="1">
        <v>10</v>
      </c>
      <c r="O17" s="1"/>
      <c r="P17" s="1"/>
      <c r="Q17" s="19">
        <v>10</v>
      </c>
      <c r="R17" s="19">
        <f t="shared" ref="R17:R20" si="0">COUNTIF($M$16:$M$35,Q17)</f>
        <v>6</v>
      </c>
      <c r="S17" s="1" t="s">
        <v>18</v>
      </c>
      <c r="T17" s="1"/>
      <c r="U17" s="1">
        <v>20</v>
      </c>
      <c r="V17" s="1">
        <v>10</v>
      </c>
      <c r="W17" s="1"/>
    </row>
    <row r="18" spans="4:23">
      <c r="D18" s="1">
        <v>20</v>
      </c>
      <c r="L18" s="1"/>
      <c r="M18" s="1">
        <v>20</v>
      </c>
      <c r="N18" s="1">
        <v>10</v>
      </c>
      <c r="O18" s="1"/>
      <c r="P18" s="1"/>
      <c r="Q18" s="1">
        <v>20</v>
      </c>
      <c r="R18" s="1">
        <f t="shared" si="0"/>
        <v>5</v>
      </c>
      <c r="S18" s="1"/>
      <c r="T18" s="1"/>
      <c r="U18" s="1">
        <v>25</v>
      </c>
      <c r="V18" s="1">
        <v>10</v>
      </c>
      <c r="W18" s="1"/>
    </row>
    <row r="19" spans="4:23">
      <c r="D19" s="1">
        <v>25</v>
      </c>
      <c r="L19" s="1"/>
      <c r="M19" s="1">
        <v>25</v>
      </c>
      <c r="N19" s="1">
        <v>10</v>
      </c>
      <c r="O19" s="1"/>
      <c r="P19" s="1"/>
      <c r="Q19" s="1">
        <v>25</v>
      </c>
      <c r="R19" s="1">
        <f t="shared" si="0"/>
        <v>3</v>
      </c>
      <c r="S19" s="1"/>
      <c r="T19" s="1"/>
      <c r="U19" s="1">
        <v>15</v>
      </c>
      <c r="V19" s="1">
        <v>10</v>
      </c>
      <c r="W19" s="1"/>
    </row>
    <row r="20" spans="4:23">
      <c r="D20" s="1">
        <v>15</v>
      </c>
      <c r="L20" s="1"/>
      <c r="M20" s="1">
        <v>15</v>
      </c>
      <c r="N20" s="1">
        <v>10</v>
      </c>
      <c r="O20" s="1"/>
      <c r="P20" s="1"/>
      <c r="Q20" s="1">
        <v>30</v>
      </c>
      <c r="R20" s="1">
        <f t="shared" si="0"/>
        <v>1</v>
      </c>
      <c r="S20" s="1"/>
      <c r="T20" s="1"/>
      <c r="U20" s="1">
        <v>10</v>
      </c>
      <c r="V20" s="1">
        <v>10</v>
      </c>
      <c r="W20" s="1"/>
    </row>
    <row r="21" spans="4:23">
      <c r="D21" s="1">
        <v>10</v>
      </c>
      <c r="L21" s="1"/>
      <c r="M21" s="1">
        <v>10</v>
      </c>
      <c r="N21" s="1">
        <v>10</v>
      </c>
      <c r="O21" s="1"/>
      <c r="P21" s="1"/>
      <c r="Q21" s="1"/>
      <c r="R21" s="1"/>
      <c r="S21" s="1"/>
      <c r="T21" s="1"/>
      <c r="U21" s="1">
        <v>30</v>
      </c>
      <c r="V21" s="1">
        <v>15</v>
      </c>
      <c r="W21" s="1"/>
    </row>
    <row r="22" spans="4:23">
      <c r="D22" s="1">
        <v>30</v>
      </c>
      <c r="L22" s="1"/>
      <c r="M22" s="1">
        <v>30</v>
      </c>
      <c r="N22" s="1">
        <v>15</v>
      </c>
      <c r="O22" s="1"/>
      <c r="P22" s="1"/>
      <c r="Q22" s="1"/>
      <c r="R22" s="1"/>
      <c r="S22" s="1"/>
      <c r="T22" s="1"/>
      <c r="U22" s="1">
        <v>20</v>
      </c>
      <c r="V22" s="1">
        <v>15</v>
      </c>
      <c r="W22" s="1"/>
    </row>
    <row r="23" spans="4:23">
      <c r="D23" s="1">
        <v>20</v>
      </c>
      <c r="L23" s="1"/>
      <c r="M23" s="1">
        <v>20</v>
      </c>
      <c r="N23" s="1">
        <v>15</v>
      </c>
      <c r="O23" s="1"/>
      <c r="P23" s="1"/>
      <c r="Q23" s="1"/>
      <c r="R23" s="1"/>
      <c r="S23" s="1"/>
      <c r="T23" s="1"/>
      <c r="U23" s="1">
        <v>15</v>
      </c>
      <c r="V23" s="1">
        <v>15</v>
      </c>
      <c r="W23" s="1"/>
    </row>
    <row r="24" spans="4:23">
      <c r="D24" s="1">
        <v>15</v>
      </c>
      <c r="L24" s="1"/>
      <c r="M24" s="1">
        <v>15</v>
      </c>
      <c r="N24" s="1">
        <v>15</v>
      </c>
      <c r="O24" s="1"/>
      <c r="P24" s="1"/>
      <c r="Q24" s="1"/>
      <c r="R24" s="1"/>
      <c r="S24" s="1"/>
      <c r="T24" s="1"/>
      <c r="U24" s="1">
        <v>10</v>
      </c>
      <c r="V24" s="1">
        <v>15</v>
      </c>
      <c r="W24" s="1"/>
    </row>
    <row r="25" spans="4:23">
      <c r="D25" s="1">
        <v>10</v>
      </c>
      <c r="L25" s="1"/>
      <c r="M25" s="1">
        <v>10</v>
      </c>
      <c r="N25" s="1">
        <v>15</v>
      </c>
      <c r="O25" s="1"/>
      <c r="P25" s="1"/>
      <c r="Q25" s="1"/>
      <c r="R25" s="1"/>
      <c r="S25" s="1"/>
      <c r="T25" s="1"/>
      <c r="U25" s="1">
        <v>10</v>
      </c>
      <c r="V25" s="1">
        <v>15</v>
      </c>
      <c r="W25" s="1"/>
    </row>
    <row r="26" spans="4:23">
      <c r="D26" s="1">
        <v>10</v>
      </c>
      <c r="L26" s="1"/>
      <c r="M26" s="1">
        <v>10</v>
      </c>
      <c r="N26" s="1">
        <v>15</v>
      </c>
      <c r="O26" s="1"/>
      <c r="P26" s="1"/>
      <c r="Q26" s="1"/>
      <c r="R26" s="1"/>
      <c r="S26" s="1"/>
      <c r="T26" s="1"/>
      <c r="U26" s="1">
        <v>25</v>
      </c>
      <c r="V26" s="1">
        <v>20</v>
      </c>
      <c r="W26" s="1"/>
    </row>
    <row r="27" spans="4:23">
      <c r="D27" s="1">
        <v>25</v>
      </c>
      <c r="L27" s="1"/>
      <c r="M27" s="1">
        <v>25</v>
      </c>
      <c r="N27" s="1">
        <v>20</v>
      </c>
      <c r="O27" s="1"/>
      <c r="P27" s="1"/>
      <c r="Q27" s="1"/>
      <c r="R27" s="1"/>
      <c r="S27" s="1"/>
      <c r="T27" s="1"/>
      <c r="U27" s="1">
        <v>15</v>
      </c>
      <c r="V27" s="1">
        <v>20</v>
      </c>
      <c r="W27" s="1"/>
    </row>
    <row r="28" spans="4:23">
      <c r="D28" s="1">
        <v>15</v>
      </c>
      <c r="L28" s="1"/>
      <c r="M28" s="1">
        <v>15</v>
      </c>
      <c r="N28" s="1">
        <v>20</v>
      </c>
      <c r="O28" s="1"/>
      <c r="P28" s="1"/>
      <c r="Q28" s="1"/>
      <c r="R28" s="1"/>
      <c r="S28" s="1"/>
      <c r="T28" s="1"/>
      <c r="U28" s="1">
        <v>20</v>
      </c>
      <c r="V28" s="1">
        <v>20</v>
      </c>
      <c r="W28" s="1"/>
    </row>
    <row r="29" spans="4:23">
      <c r="D29" s="1">
        <v>20</v>
      </c>
      <c r="L29" s="1"/>
      <c r="M29" s="1">
        <v>20</v>
      </c>
      <c r="N29" s="1">
        <v>20</v>
      </c>
      <c r="O29" s="1"/>
      <c r="P29" s="1"/>
      <c r="Q29" s="1"/>
      <c r="R29" s="1"/>
      <c r="S29" s="1"/>
      <c r="T29" s="1"/>
      <c r="U29" s="1">
        <v>20</v>
      </c>
      <c r="V29" s="1">
        <v>20</v>
      </c>
      <c r="W29" s="1"/>
    </row>
    <row r="30" spans="4:23">
      <c r="D30" s="1">
        <v>20</v>
      </c>
      <c r="L30" s="1"/>
      <c r="M30" s="1">
        <v>20</v>
      </c>
      <c r="N30" s="1">
        <v>20</v>
      </c>
      <c r="O30" s="1"/>
      <c r="P30" s="1"/>
      <c r="Q30" s="1"/>
      <c r="R30" s="1"/>
      <c r="S30" s="1"/>
      <c r="T30" s="1"/>
      <c r="U30" s="1">
        <v>15</v>
      </c>
      <c r="V30" s="1">
        <v>20</v>
      </c>
      <c r="W30" s="1"/>
    </row>
    <row r="31" spans="4:23">
      <c r="D31" s="1">
        <v>15</v>
      </c>
      <c r="L31" s="1"/>
      <c r="M31" s="1">
        <v>15</v>
      </c>
      <c r="N31" s="1">
        <v>20</v>
      </c>
      <c r="O31" s="1"/>
      <c r="P31" s="1"/>
      <c r="Q31" s="1"/>
      <c r="R31" s="1"/>
      <c r="S31" s="1"/>
      <c r="T31" s="1"/>
      <c r="U31" s="1">
        <v>10</v>
      </c>
      <c r="V31" s="1">
        <v>25</v>
      </c>
      <c r="W31" s="1"/>
    </row>
    <row r="32" spans="4:23">
      <c r="D32" s="1">
        <v>10</v>
      </c>
      <c r="L32" s="1"/>
      <c r="M32" s="1">
        <v>10</v>
      </c>
      <c r="N32" s="1">
        <v>25</v>
      </c>
      <c r="O32" s="1"/>
      <c r="P32" s="1"/>
      <c r="Q32" s="1"/>
      <c r="R32" s="1"/>
      <c r="S32" s="1"/>
      <c r="T32" s="1"/>
      <c r="U32" s="1">
        <v>10</v>
      </c>
      <c r="V32" s="1">
        <v>25</v>
      </c>
      <c r="W32" s="1"/>
    </row>
    <row r="33" spans="3:23">
      <c r="D33" s="1">
        <v>10</v>
      </c>
      <c r="L33" s="1"/>
      <c r="M33" s="1">
        <v>10</v>
      </c>
      <c r="N33" s="1">
        <v>25</v>
      </c>
      <c r="O33" s="1"/>
      <c r="P33" s="1"/>
      <c r="Q33" s="1"/>
      <c r="R33" s="1"/>
      <c r="S33" s="1"/>
      <c r="T33" s="1"/>
      <c r="U33" s="1">
        <v>20</v>
      </c>
      <c r="V33" s="1">
        <v>25</v>
      </c>
      <c r="W33" s="1"/>
    </row>
    <row r="34" spans="3:23">
      <c r="D34" s="1">
        <v>20</v>
      </c>
      <c r="L34" s="1"/>
      <c r="M34" s="1">
        <v>20</v>
      </c>
      <c r="N34" s="1">
        <v>25</v>
      </c>
      <c r="O34" s="1"/>
      <c r="P34" s="1"/>
      <c r="Q34" s="1"/>
      <c r="R34" s="1"/>
      <c r="S34" s="1"/>
      <c r="T34" s="1"/>
      <c r="U34" s="1">
        <v>25</v>
      </c>
      <c r="V34" s="1">
        <v>30</v>
      </c>
      <c r="W34" s="1"/>
    </row>
    <row r="35" spans="3:23">
      <c r="D35" s="1">
        <v>25</v>
      </c>
      <c r="L35" s="1"/>
      <c r="M35" s="1">
        <v>25</v>
      </c>
      <c r="N35" s="1">
        <v>30</v>
      </c>
      <c r="O35" s="1"/>
      <c r="P35" s="1"/>
      <c r="Q35" s="1"/>
      <c r="R35" s="1"/>
      <c r="S35" s="1"/>
      <c r="T35" s="1"/>
      <c r="U35" s="1"/>
      <c r="V35" s="1"/>
      <c r="W35" s="1"/>
    </row>
    <row r="36" spans="3:23">
      <c r="C36" t="s">
        <v>12</v>
      </c>
      <c r="D36" s="1">
        <f>SUM(D16:D35)</f>
        <v>340</v>
      </c>
      <c r="L36" s="1"/>
      <c r="M36" s="1">
        <f>SUM(M16:M35)</f>
        <v>340</v>
      </c>
      <c r="N36" s="1"/>
      <c r="O36" s="1"/>
      <c r="P36" s="1"/>
      <c r="Q36" s="1"/>
      <c r="R36" s="1"/>
      <c r="S36" s="1"/>
      <c r="T36" s="1"/>
      <c r="U36" s="1"/>
      <c r="V36" s="1"/>
      <c r="W36" s="1"/>
    </row>
  </sheetData>
  <sortState xmlns:xlrd2="http://schemas.microsoft.com/office/spreadsheetml/2017/richdata2" ref="N16:N35">
    <sortCondition ref="N16:N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36CF-729A-40BC-9E24-A1B22D4A760B}">
  <dimension ref="A1:S63"/>
  <sheetViews>
    <sheetView workbookViewId="0">
      <selection activeCell="K12" sqref="K12"/>
    </sheetView>
  </sheetViews>
  <sheetFormatPr defaultRowHeight="14.4"/>
  <cols>
    <col min="11" max="11" width="11.109375" bestFit="1" customWidth="1"/>
  </cols>
  <sheetData>
    <row r="1" spans="1:19" ht="15.6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.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.6">
      <c r="A3" s="3" t="s">
        <v>35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.6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6">
      <c r="A7" s="3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.6">
      <c r="A8" s="3" t="s">
        <v>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5.6">
      <c r="A9" s="3" t="s">
        <v>39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1" spans="1:19" ht="15.6">
      <c r="A11" s="21" t="s">
        <v>7</v>
      </c>
      <c r="C11" s="3" t="s">
        <v>36</v>
      </c>
    </row>
    <row r="12" spans="1:19">
      <c r="K12" s="7" t="s">
        <v>17</v>
      </c>
    </row>
    <row r="13" spans="1:19" ht="15.6">
      <c r="A13" s="21" t="s">
        <v>30</v>
      </c>
      <c r="B13" s="20"/>
      <c r="C13" s="1">
        <v>3</v>
      </c>
      <c r="E13" s="22">
        <f>AVERAGE(C13:C62)</f>
        <v>3.44</v>
      </c>
      <c r="H13" s="7" t="s">
        <v>18</v>
      </c>
      <c r="I13" s="1">
        <v>3</v>
      </c>
      <c r="J13" s="1">
        <v>3</v>
      </c>
      <c r="K13" s="1">
        <f>COUNTIF($I$13:$I$62,J13)</f>
        <v>11</v>
      </c>
      <c r="O13" s="7" t="s">
        <v>19</v>
      </c>
    </row>
    <row r="14" spans="1:19">
      <c r="C14" s="1">
        <v>2</v>
      </c>
      <c r="I14" s="1">
        <v>2</v>
      </c>
      <c r="J14" s="22">
        <v>2</v>
      </c>
      <c r="K14" s="22">
        <f t="shared" ref="K14:K19" si="0">COUNTIF($I$13:$I$62,J14)</f>
        <v>13</v>
      </c>
      <c r="M14" s="22">
        <f>MODE(I13:I62)</f>
        <v>2</v>
      </c>
      <c r="O14" s="1">
        <v>3</v>
      </c>
      <c r="P14" s="1">
        <v>1</v>
      </c>
      <c r="R14" s="22">
        <f>MEDIAN(P14:P63)</f>
        <v>3</v>
      </c>
    </row>
    <row r="15" spans="1:19">
      <c r="C15" s="1">
        <v>5</v>
      </c>
      <c r="I15" s="1">
        <v>5</v>
      </c>
      <c r="J15" s="1">
        <v>5</v>
      </c>
      <c r="K15" s="1">
        <f t="shared" si="0"/>
        <v>7</v>
      </c>
      <c r="O15" s="1">
        <v>2</v>
      </c>
      <c r="P15" s="1">
        <v>1</v>
      </c>
    </row>
    <row r="16" spans="1:19">
      <c r="C16" s="1">
        <v>4</v>
      </c>
      <c r="I16" s="1">
        <v>4</v>
      </c>
      <c r="J16" s="1">
        <v>4</v>
      </c>
      <c r="K16" s="1">
        <f t="shared" si="0"/>
        <v>9</v>
      </c>
      <c r="O16" s="1">
        <v>5</v>
      </c>
      <c r="P16" s="1">
        <v>1</v>
      </c>
    </row>
    <row r="17" spans="3:16">
      <c r="C17" s="1">
        <v>7</v>
      </c>
      <c r="I17" s="1">
        <v>7</v>
      </c>
      <c r="J17" s="1">
        <v>7</v>
      </c>
      <c r="K17" s="1">
        <f t="shared" si="0"/>
        <v>2</v>
      </c>
      <c r="O17" s="1">
        <v>4</v>
      </c>
      <c r="P17" s="1">
        <v>1</v>
      </c>
    </row>
    <row r="18" spans="3:16">
      <c r="C18" s="1">
        <v>2</v>
      </c>
      <c r="I18" s="1">
        <v>2</v>
      </c>
      <c r="J18" s="1">
        <v>1</v>
      </c>
      <c r="K18" s="1">
        <f t="shared" si="0"/>
        <v>4</v>
      </c>
      <c r="O18" s="1">
        <v>7</v>
      </c>
      <c r="P18" s="1">
        <v>2</v>
      </c>
    </row>
    <row r="19" spans="3:16">
      <c r="C19" s="1">
        <v>3</v>
      </c>
      <c r="I19" s="1">
        <v>3</v>
      </c>
      <c r="J19" s="1">
        <v>6</v>
      </c>
      <c r="K19" s="1">
        <f t="shared" si="0"/>
        <v>4</v>
      </c>
      <c r="O19" s="1">
        <v>2</v>
      </c>
      <c r="P19" s="1">
        <v>2</v>
      </c>
    </row>
    <row r="20" spans="3:16">
      <c r="C20" s="1">
        <v>3</v>
      </c>
      <c r="I20" s="1">
        <v>3</v>
      </c>
      <c r="O20" s="1">
        <v>3</v>
      </c>
      <c r="P20" s="1">
        <v>2</v>
      </c>
    </row>
    <row r="21" spans="3:16">
      <c r="C21" s="1">
        <v>1</v>
      </c>
      <c r="I21" s="1">
        <v>1</v>
      </c>
      <c r="O21" s="1">
        <v>3</v>
      </c>
      <c r="P21" s="1">
        <v>2</v>
      </c>
    </row>
    <row r="22" spans="3:16">
      <c r="C22" s="1">
        <v>6</v>
      </c>
      <c r="I22" s="1">
        <v>6</v>
      </c>
      <c r="O22" s="1">
        <v>1</v>
      </c>
      <c r="P22" s="1">
        <v>2</v>
      </c>
    </row>
    <row r="23" spans="3:16">
      <c r="C23" s="1">
        <v>4</v>
      </c>
      <c r="I23" s="1">
        <v>4</v>
      </c>
      <c r="O23" s="1">
        <v>6</v>
      </c>
      <c r="P23" s="1">
        <v>2</v>
      </c>
    </row>
    <row r="24" spans="3:16">
      <c r="C24" s="1">
        <v>2</v>
      </c>
      <c r="I24" s="1">
        <v>2</v>
      </c>
      <c r="O24" s="1">
        <v>4</v>
      </c>
      <c r="P24" s="1">
        <v>2</v>
      </c>
    </row>
    <row r="25" spans="3:16">
      <c r="C25" s="1">
        <v>3</v>
      </c>
      <c r="I25" s="1">
        <v>3</v>
      </c>
      <c r="O25" s="1">
        <v>2</v>
      </c>
      <c r="P25" s="1">
        <v>2</v>
      </c>
    </row>
    <row r="26" spans="3:16">
      <c r="C26" s="1">
        <v>5</v>
      </c>
      <c r="I26" s="1">
        <v>5</v>
      </c>
      <c r="O26" s="1">
        <v>3</v>
      </c>
      <c r="P26" s="1">
        <v>2</v>
      </c>
    </row>
    <row r="27" spans="3:16">
      <c r="C27" s="1">
        <v>2</v>
      </c>
      <c r="I27" s="1">
        <v>2</v>
      </c>
      <c r="O27" s="1">
        <v>5</v>
      </c>
      <c r="P27" s="1">
        <v>2</v>
      </c>
    </row>
    <row r="28" spans="3:16">
      <c r="C28" s="1">
        <v>4</v>
      </c>
      <c r="I28" s="1">
        <v>4</v>
      </c>
      <c r="O28" s="1">
        <v>2</v>
      </c>
      <c r="P28" s="1">
        <v>2</v>
      </c>
    </row>
    <row r="29" spans="3:16">
      <c r="C29" s="1">
        <v>2</v>
      </c>
      <c r="I29" s="1">
        <v>2</v>
      </c>
      <c r="O29" s="1">
        <v>4</v>
      </c>
      <c r="P29" s="1">
        <v>2</v>
      </c>
    </row>
    <row r="30" spans="3:16">
      <c r="C30" s="1">
        <v>1</v>
      </c>
      <c r="I30" s="1">
        <v>1</v>
      </c>
      <c r="O30" s="1">
        <v>2</v>
      </c>
      <c r="P30" s="1">
        <v>2</v>
      </c>
    </row>
    <row r="31" spans="3:16">
      <c r="C31" s="1">
        <v>3</v>
      </c>
      <c r="I31" s="1">
        <v>3</v>
      </c>
      <c r="O31" s="1">
        <v>1</v>
      </c>
      <c r="P31" s="1">
        <v>3</v>
      </c>
    </row>
    <row r="32" spans="3:16">
      <c r="C32" s="1">
        <v>5</v>
      </c>
      <c r="I32" s="1">
        <v>5</v>
      </c>
      <c r="O32" s="1">
        <v>3</v>
      </c>
      <c r="P32" s="1">
        <v>3</v>
      </c>
    </row>
    <row r="33" spans="3:16">
      <c r="C33" s="1">
        <v>6</v>
      </c>
      <c r="I33" s="1">
        <v>6</v>
      </c>
      <c r="O33" s="1">
        <v>5</v>
      </c>
      <c r="P33" s="1">
        <v>3</v>
      </c>
    </row>
    <row r="34" spans="3:16">
      <c r="C34" s="1">
        <v>3</v>
      </c>
      <c r="I34" s="1">
        <v>3</v>
      </c>
      <c r="O34" s="1">
        <v>6</v>
      </c>
      <c r="P34" s="1">
        <v>3</v>
      </c>
    </row>
    <row r="35" spans="3:16">
      <c r="C35" s="1">
        <v>2</v>
      </c>
      <c r="I35" s="1">
        <v>2</v>
      </c>
      <c r="O35" s="1">
        <v>3</v>
      </c>
      <c r="P35" s="1">
        <v>3</v>
      </c>
    </row>
    <row r="36" spans="3:16">
      <c r="C36" s="1">
        <v>1</v>
      </c>
      <c r="I36" s="1">
        <v>1</v>
      </c>
      <c r="O36" s="1">
        <v>2</v>
      </c>
      <c r="P36" s="1">
        <v>3</v>
      </c>
    </row>
    <row r="37" spans="3:16">
      <c r="C37" s="1">
        <v>4</v>
      </c>
      <c r="I37" s="1">
        <v>4</v>
      </c>
      <c r="O37" s="1">
        <v>1</v>
      </c>
      <c r="P37" s="1">
        <v>3</v>
      </c>
    </row>
    <row r="38" spans="3:16">
      <c r="C38" s="1">
        <v>2</v>
      </c>
      <c r="I38" s="1">
        <v>2</v>
      </c>
      <c r="O38" s="1">
        <v>4</v>
      </c>
      <c r="P38" s="1">
        <v>3</v>
      </c>
    </row>
    <row r="39" spans="3:16">
      <c r="C39" s="1">
        <v>4</v>
      </c>
      <c r="I39" s="1">
        <v>4</v>
      </c>
      <c r="O39" s="1">
        <v>2</v>
      </c>
      <c r="P39" s="1">
        <v>3</v>
      </c>
    </row>
    <row r="40" spans="3:16">
      <c r="C40" s="1">
        <v>5</v>
      </c>
      <c r="I40" s="1">
        <v>5</v>
      </c>
      <c r="O40" s="1">
        <v>4</v>
      </c>
      <c r="P40" s="1">
        <v>3</v>
      </c>
    </row>
    <row r="41" spans="3:16">
      <c r="C41" s="1">
        <v>3</v>
      </c>
      <c r="I41" s="1">
        <v>3</v>
      </c>
      <c r="O41" s="1">
        <v>5</v>
      </c>
      <c r="P41" s="1">
        <v>3</v>
      </c>
    </row>
    <row r="42" spans="3:16">
      <c r="C42" s="1">
        <v>2</v>
      </c>
      <c r="I42" s="1">
        <v>2</v>
      </c>
      <c r="O42" s="1">
        <v>3</v>
      </c>
      <c r="P42" s="1">
        <v>4</v>
      </c>
    </row>
    <row r="43" spans="3:16">
      <c r="C43" s="1">
        <v>7</v>
      </c>
      <c r="I43" s="1">
        <v>7</v>
      </c>
      <c r="O43" s="1">
        <v>2</v>
      </c>
      <c r="P43" s="1">
        <v>4</v>
      </c>
    </row>
    <row r="44" spans="3:16">
      <c r="C44" s="1">
        <v>2</v>
      </c>
      <c r="I44" s="1">
        <v>2</v>
      </c>
      <c r="O44" s="1">
        <v>7</v>
      </c>
      <c r="P44" s="1">
        <v>4</v>
      </c>
    </row>
    <row r="45" spans="3:16">
      <c r="C45" s="1">
        <v>3</v>
      </c>
      <c r="I45" s="1">
        <v>3</v>
      </c>
      <c r="O45" s="1">
        <v>2</v>
      </c>
      <c r="P45" s="1">
        <v>4</v>
      </c>
    </row>
    <row r="46" spans="3:16">
      <c r="C46" s="1">
        <v>4</v>
      </c>
      <c r="I46" s="1">
        <v>4</v>
      </c>
      <c r="O46" s="1">
        <v>3</v>
      </c>
      <c r="P46" s="1">
        <v>4</v>
      </c>
    </row>
    <row r="47" spans="3:16">
      <c r="C47" s="1">
        <v>5</v>
      </c>
      <c r="I47" s="1">
        <v>5</v>
      </c>
      <c r="O47" s="1">
        <v>4</v>
      </c>
      <c r="P47" s="1">
        <v>4</v>
      </c>
    </row>
    <row r="48" spans="3:16">
      <c r="C48" s="1">
        <v>1</v>
      </c>
      <c r="I48" s="1">
        <v>1</v>
      </c>
      <c r="O48" s="1">
        <v>5</v>
      </c>
      <c r="P48" s="1">
        <v>4</v>
      </c>
    </row>
    <row r="49" spans="3:16">
      <c r="C49" s="1">
        <v>6</v>
      </c>
      <c r="I49" s="1">
        <v>6</v>
      </c>
      <c r="O49" s="1">
        <v>1</v>
      </c>
      <c r="P49" s="1">
        <v>4</v>
      </c>
    </row>
    <row r="50" spans="3:16">
      <c r="C50" s="1">
        <v>2</v>
      </c>
      <c r="I50" s="1">
        <v>2</v>
      </c>
      <c r="O50" s="1">
        <v>6</v>
      </c>
      <c r="P50" s="1">
        <v>4</v>
      </c>
    </row>
    <row r="51" spans="3:16">
      <c r="C51" s="1">
        <v>4</v>
      </c>
      <c r="I51" s="1">
        <v>4</v>
      </c>
      <c r="O51" s="1">
        <v>2</v>
      </c>
      <c r="P51" s="1">
        <v>5</v>
      </c>
    </row>
    <row r="52" spans="3:16">
      <c r="C52" s="1">
        <v>3</v>
      </c>
      <c r="I52" s="1">
        <v>3</v>
      </c>
      <c r="O52" s="1">
        <v>4</v>
      </c>
      <c r="P52" s="1">
        <v>5</v>
      </c>
    </row>
    <row r="53" spans="3:16">
      <c r="C53" s="1">
        <v>5</v>
      </c>
      <c r="I53" s="1">
        <v>5</v>
      </c>
      <c r="O53" s="1">
        <v>3</v>
      </c>
      <c r="P53" s="1">
        <v>5</v>
      </c>
    </row>
    <row r="54" spans="3:16">
      <c r="C54" s="1">
        <v>3</v>
      </c>
      <c r="I54" s="1">
        <v>3</v>
      </c>
      <c r="O54" s="1">
        <v>5</v>
      </c>
      <c r="P54" s="1">
        <v>5</v>
      </c>
    </row>
    <row r="55" spans="3:16">
      <c r="C55" s="1">
        <v>2</v>
      </c>
      <c r="I55" s="1">
        <v>2</v>
      </c>
      <c r="O55" s="1">
        <v>3</v>
      </c>
      <c r="P55" s="1">
        <v>5</v>
      </c>
    </row>
    <row r="56" spans="3:16">
      <c r="C56" s="1">
        <v>4</v>
      </c>
      <c r="I56" s="1">
        <v>4</v>
      </c>
      <c r="O56" s="1">
        <v>2</v>
      </c>
      <c r="P56" s="1">
        <v>5</v>
      </c>
    </row>
    <row r="57" spans="3:16">
      <c r="C57" s="1">
        <v>2</v>
      </c>
      <c r="I57" s="1">
        <v>2</v>
      </c>
      <c r="O57" s="1">
        <v>4</v>
      </c>
      <c r="P57" s="1">
        <v>5</v>
      </c>
    </row>
    <row r="58" spans="3:16">
      <c r="C58" s="1">
        <v>6</v>
      </c>
      <c r="I58" s="1">
        <v>6</v>
      </c>
      <c r="O58" s="1">
        <v>2</v>
      </c>
      <c r="P58" s="1">
        <v>6</v>
      </c>
    </row>
    <row r="59" spans="3:16">
      <c r="C59" s="1">
        <v>3</v>
      </c>
      <c r="I59" s="1">
        <v>3</v>
      </c>
      <c r="O59" s="1">
        <v>6</v>
      </c>
      <c r="P59" s="1">
        <v>6</v>
      </c>
    </row>
    <row r="60" spans="3:16">
      <c r="C60" s="1">
        <v>2</v>
      </c>
      <c r="I60" s="1">
        <v>2</v>
      </c>
      <c r="O60" s="1">
        <v>3</v>
      </c>
      <c r="P60" s="1">
        <v>6</v>
      </c>
    </row>
    <row r="61" spans="3:16">
      <c r="C61" s="1">
        <v>4</v>
      </c>
      <c r="I61" s="1">
        <v>4</v>
      </c>
      <c r="O61" s="1">
        <v>2</v>
      </c>
      <c r="P61" s="1">
        <v>6</v>
      </c>
    </row>
    <row r="62" spans="3:16">
      <c r="C62" s="1">
        <v>5</v>
      </c>
      <c r="I62" s="1">
        <v>5</v>
      </c>
      <c r="O62" s="1">
        <v>4</v>
      </c>
      <c r="P62" s="1">
        <v>7</v>
      </c>
    </row>
    <row r="63" spans="3:16">
      <c r="C63" s="1"/>
      <c r="O63" s="1">
        <v>5</v>
      </c>
      <c r="P63" s="1">
        <v>7</v>
      </c>
    </row>
  </sheetData>
  <sortState xmlns:xlrd2="http://schemas.microsoft.com/office/spreadsheetml/2017/richdata2" ref="P14:P63">
    <sortCondition ref="P14:P6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106B-8780-4A1A-B378-ED49DBB58066}">
  <dimension ref="A1:W29"/>
  <sheetViews>
    <sheetView workbookViewId="0">
      <selection activeCell="B12" sqref="B12:B21"/>
    </sheetView>
  </sheetViews>
  <sheetFormatPr defaultRowHeight="14.4"/>
  <cols>
    <col min="4" max="4" width="10.5546875" bestFit="1" customWidth="1"/>
    <col min="5" max="5" width="9.5546875" bestFit="1" customWidth="1"/>
    <col min="9" max="9" width="9.77734375" bestFit="1" customWidth="1"/>
    <col min="10" max="10" width="14.88671875" bestFit="1" customWidth="1"/>
    <col min="15" max="15" width="12" bestFit="1" customWidth="1"/>
    <col min="17" max="17" width="20.44140625" bestFit="1" customWidth="1"/>
  </cols>
  <sheetData>
    <row r="1" spans="1:23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 t="s">
        <v>42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 t="s">
        <v>43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 t="s">
        <v>44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 t="s">
        <v>46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 t="s">
        <v>45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29" t="s">
        <v>7</v>
      </c>
      <c r="B10" s="1"/>
      <c r="C10" s="1"/>
      <c r="D10" s="25" t="s">
        <v>47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26" t="s">
        <v>29</v>
      </c>
      <c r="C11" s="1"/>
      <c r="D11" s="27" t="s">
        <v>48</v>
      </c>
      <c r="E11" s="27" t="s">
        <v>49</v>
      </c>
      <c r="F11" s="25" t="s">
        <v>47</v>
      </c>
      <c r="G11" s="1"/>
      <c r="H11" s="1"/>
      <c r="I11" s="25" t="s">
        <v>51</v>
      </c>
      <c r="J11" s="1"/>
      <c r="K11" s="1"/>
      <c r="L11" s="1" t="s">
        <v>53</v>
      </c>
      <c r="M11" s="1" t="s">
        <v>54</v>
      </c>
      <c r="N11" s="1"/>
      <c r="O11" s="25" t="s">
        <v>51</v>
      </c>
      <c r="P11" s="1"/>
      <c r="Q11" s="27" t="s">
        <v>55</v>
      </c>
      <c r="R11" s="1"/>
      <c r="S11" s="1"/>
      <c r="T11" s="1"/>
      <c r="U11" s="1"/>
      <c r="V11" s="1"/>
      <c r="W11" s="1"/>
    </row>
    <row r="12" spans="1:23">
      <c r="A12" s="1"/>
      <c r="B12" s="17">
        <v>120</v>
      </c>
      <c r="C12" s="1"/>
      <c r="D12" s="28">
        <f>MAX(B12:B21)</f>
        <v>140</v>
      </c>
      <c r="E12" s="28">
        <f>MIN(B12:B21)</f>
        <v>105</v>
      </c>
      <c r="F12" s="7">
        <f>D12-E12</f>
        <v>35</v>
      </c>
      <c r="G12" s="1"/>
      <c r="H12" s="1"/>
      <c r="I12" s="17">
        <v>120</v>
      </c>
      <c r="J12" s="1"/>
      <c r="K12" s="1"/>
      <c r="L12" s="1">
        <f>I12-$K$13</f>
        <v>-2</v>
      </c>
      <c r="M12" s="1">
        <f>L12*L12</f>
        <v>4</v>
      </c>
      <c r="N12" s="31" t="s">
        <v>56</v>
      </c>
      <c r="O12" s="28">
        <f>_xlfn.VAR.P(I12:I21)</f>
        <v>111</v>
      </c>
      <c r="P12" s="1"/>
      <c r="Q12" s="28">
        <f>SQRT(O12)</f>
        <v>10.535653752852738</v>
      </c>
      <c r="R12" s="1"/>
      <c r="S12" s="1"/>
      <c r="T12" s="1"/>
      <c r="U12" s="1"/>
      <c r="V12" s="1"/>
      <c r="W12" s="1"/>
    </row>
    <row r="13" spans="1:23">
      <c r="A13" s="1"/>
      <c r="B13" s="17">
        <v>110</v>
      </c>
      <c r="C13" s="1"/>
      <c r="D13" s="1"/>
      <c r="E13" s="1"/>
      <c r="F13" s="1"/>
      <c r="G13" s="1"/>
      <c r="H13" s="1"/>
      <c r="I13" s="17">
        <v>110</v>
      </c>
      <c r="J13" s="33" t="s">
        <v>52</v>
      </c>
      <c r="K13" s="28">
        <f>AVERAGE(I12:I21)</f>
        <v>122</v>
      </c>
      <c r="L13" s="1">
        <f t="shared" ref="L13:L21" si="0">I13-$K$13</f>
        <v>-12</v>
      </c>
      <c r="M13" s="1">
        <f t="shared" ref="M13:M21" si="1">L13*L13</f>
        <v>144</v>
      </c>
      <c r="N13" s="17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7">
        <v>130</v>
      </c>
      <c r="C14" s="1"/>
      <c r="D14" s="1"/>
      <c r="E14" s="17" t="s">
        <v>50</v>
      </c>
      <c r="F14" s="1"/>
      <c r="G14" s="1"/>
      <c r="H14" s="1"/>
      <c r="I14" s="17">
        <v>130</v>
      </c>
      <c r="J14" s="1"/>
      <c r="K14" s="1"/>
      <c r="L14" s="1">
        <f t="shared" si="0"/>
        <v>8</v>
      </c>
      <c r="M14" s="1">
        <f t="shared" si="1"/>
        <v>64</v>
      </c>
      <c r="N14" s="32" t="s">
        <v>57</v>
      </c>
      <c r="O14" s="28">
        <f>_xlfn.VAR.S(I12:I21)</f>
        <v>123.33333333333333</v>
      </c>
      <c r="P14" s="1"/>
      <c r="Q14" s="28">
        <f>SQRT(O14)</f>
        <v>11.105554165971787</v>
      </c>
      <c r="R14" s="1"/>
      <c r="S14" s="1"/>
      <c r="T14" s="1"/>
      <c r="U14" s="1"/>
      <c r="V14" s="1"/>
      <c r="W14" s="1"/>
    </row>
    <row r="15" spans="1:23">
      <c r="A15" s="1"/>
      <c r="B15" s="17">
        <v>115</v>
      </c>
      <c r="C15" s="1"/>
      <c r="D15" s="1"/>
      <c r="E15" s="7">
        <f>MAX(B12:B21)-MIN(B12:B21)</f>
        <v>35</v>
      </c>
      <c r="F15" s="1"/>
      <c r="G15" s="1"/>
      <c r="H15" s="1"/>
      <c r="I15" s="17">
        <v>115</v>
      </c>
      <c r="J15" s="1"/>
      <c r="K15" s="1"/>
      <c r="L15" s="1">
        <f t="shared" si="0"/>
        <v>-7</v>
      </c>
      <c r="M15" s="1">
        <f t="shared" si="1"/>
        <v>49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7">
        <v>125</v>
      </c>
      <c r="C16" s="1"/>
      <c r="D16" s="1"/>
      <c r="E16" s="1"/>
      <c r="F16" s="1"/>
      <c r="G16" s="1"/>
      <c r="H16" s="1"/>
      <c r="I16" s="17">
        <v>125</v>
      </c>
      <c r="J16" s="1"/>
      <c r="K16" s="1"/>
      <c r="L16" s="1">
        <f t="shared" si="0"/>
        <v>3</v>
      </c>
      <c r="M16" s="1">
        <f t="shared" si="1"/>
        <v>9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7">
        <v>105</v>
      </c>
      <c r="C17" s="1"/>
      <c r="D17" s="1"/>
      <c r="E17" s="1"/>
      <c r="F17" s="1"/>
      <c r="G17" s="1"/>
      <c r="H17" s="1"/>
      <c r="I17" s="17">
        <v>105</v>
      </c>
      <c r="J17" s="1"/>
      <c r="K17" s="1"/>
      <c r="L17" s="1">
        <f t="shared" si="0"/>
        <v>-17</v>
      </c>
      <c r="M17" s="1">
        <f t="shared" si="1"/>
        <v>289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7">
        <v>135</v>
      </c>
      <c r="C18" s="1"/>
      <c r="D18" s="1"/>
      <c r="E18" s="1"/>
      <c r="F18" s="1"/>
      <c r="G18" s="1"/>
      <c r="H18" s="1"/>
      <c r="I18" s="17">
        <v>135</v>
      </c>
      <c r="J18" s="1"/>
      <c r="K18" s="1"/>
      <c r="L18" s="1">
        <f t="shared" si="0"/>
        <v>13</v>
      </c>
      <c r="M18" s="1">
        <f t="shared" si="1"/>
        <v>169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7">
        <v>115</v>
      </c>
      <c r="C19" s="1"/>
      <c r="D19" s="1"/>
      <c r="E19" s="1"/>
      <c r="F19" s="1"/>
      <c r="G19" s="1"/>
      <c r="H19" s="1"/>
      <c r="I19" s="17">
        <v>115</v>
      </c>
      <c r="J19" s="1"/>
      <c r="K19" s="1"/>
      <c r="L19" s="1">
        <f t="shared" si="0"/>
        <v>-7</v>
      </c>
      <c r="M19" s="1">
        <f t="shared" si="1"/>
        <v>49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7">
        <v>125</v>
      </c>
      <c r="C20" s="1"/>
      <c r="D20" s="1"/>
      <c r="E20" s="1"/>
      <c r="F20" s="1"/>
      <c r="G20" s="1"/>
      <c r="H20" s="1"/>
      <c r="I20" s="17">
        <v>125</v>
      </c>
      <c r="J20" s="1"/>
      <c r="K20" s="1"/>
      <c r="L20" s="1">
        <f t="shared" si="0"/>
        <v>3</v>
      </c>
      <c r="M20" s="1">
        <f t="shared" si="1"/>
        <v>9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7">
        <v>140</v>
      </c>
      <c r="C21" s="1"/>
      <c r="D21" s="1"/>
      <c r="E21" s="1"/>
      <c r="F21" s="1"/>
      <c r="G21" s="1"/>
      <c r="H21" s="1"/>
      <c r="I21" s="17">
        <v>140</v>
      </c>
      <c r="J21" s="1"/>
      <c r="K21" s="1"/>
      <c r="L21" s="1">
        <f t="shared" si="0"/>
        <v>18</v>
      </c>
      <c r="M21" s="1">
        <f t="shared" si="1"/>
        <v>324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33">
        <f>SUM(B12:B21)</f>
        <v>1220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30">
        <f>SUM(M12:M21)/COUNT(M12:M21)</f>
        <v>111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0B9-EE5E-46D2-A20B-62C6C2D75222}">
  <dimension ref="A1:AK41"/>
  <sheetViews>
    <sheetView workbookViewId="0">
      <selection activeCell="N41" sqref="N41"/>
    </sheetView>
  </sheetViews>
  <sheetFormatPr defaultRowHeight="14.4"/>
  <cols>
    <col min="5" max="5" width="10.5546875" bestFit="1" customWidth="1"/>
    <col min="6" max="6" width="9.5546875" bestFit="1" customWidth="1"/>
    <col min="11" max="11" width="14.88671875" bestFit="1" customWidth="1"/>
    <col min="13" max="13" width="9.5546875" bestFit="1" customWidth="1"/>
    <col min="19" max="19" width="19.88671875" bestFit="1" customWidth="1"/>
  </cols>
  <sheetData>
    <row r="1" spans="1:37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 t="s">
        <v>60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 t="s">
        <v>61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>
      <c r="A7" s="1" t="s">
        <v>62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>
      <c r="A8" s="1" t="s">
        <v>63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>
      <c r="A10" s="28" t="s">
        <v>7</v>
      </c>
      <c r="B10" s="1"/>
      <c r="C10" s="36" t="s">
        <v>29</v>
      </c>
      <c r="D10" s="1"/>
      <c r="E10" s="28" t="s">
        <v>47</v>
      </c>
      <c r="F10" s="1"/>
      <c r="G10" s="1"/>
      <c r="H10" s="1"/>
      <c r="I10" s="28" t="s">
        <v>51</v>
      </c>
      <c r="J10" s="1"/>
      <c r="K10" s="1"/>
      <c r="L10" s="1"/>
      <c r="M10" s="28" t="s">
        <v>53</v>
      </c>
      <c r="N10" s="28" t="s">
        <v>54</v>
      </c>
      <c r="O10" s="1"/>
      <c r="P10" s="1"/>
      <c r="Q10" s="28" t="s">
        <v>51</v>
      </c>
      <c r="R10" s="1"/>
      <c r="S10" s="28" t="s">
        <v>65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>
      <c r="A11" s="1"/>
      <c r="B11" s="1"/>
      <c r="C11" s="34">
        <v>500</v>
      </c>
      <c r="D11" s="1"/>
      <c r="E11" s="1" t="s">
        <v>64</v>
      </c>
      <c r="F11" s="1" t="s">
        <v>49</v>
      </c>
      <c r="G11" s="1" t="s">
        <v>47</v>
      </c>
      <c r="H11" s="1"/>
      <c r="I11" s="34">
        <v>500</v>
      </c>
      <c r="J11" s="1"/>
      <c r="K11" s="1"/>
      <c r="L11" s="1"/>
      <c r="M11" s="35">
        <f>I11-$K$13</f>
        <v>-95</v>
      </c>
      <c r="N11" s="1">
        <f>M11*M11</f>
        <v>9025</v>
      </c>
      <c r="O11" s="1"/>
      <c r="P11" s="17" t="s">
        <v>56</v>
      </c>
      <c r="Q11" s="1">
        <f>_xlfn.VAR.P(I11:I40)</f>
        <v>12725</v>
      </c>
      <c r="R11" s="1"/>
      <c r="S11" s="1">
        <f>SQRT(Q11)</f>
        <v>112.80514172678478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>
      <c r="A12" s="1"/>
      <c r="B12" s="1"/>
      <c r="C12" s="34">
        <v>700</v>
      </c>
      <c r="D12" s="1"/>
      <c r="E12" s="35">
        <f>MAX(C11:C40)</f>
        <v>800</v>
      </c>
      <c r="F12" s="35">
        <f>MIN(C11:C40)</f>
        <v>400</v>
      </c>
      <c r="G12" s="35">
        <f>E12-F12</f>
        <v>400</v>
      </c>
      <c r="H12" s="1"/>
      <c r="I12" s="34">
        <v>700</v>
      </c>
      <c r="J12" s="1"/>
      <c r="K12" s="28" t="s">
        <v>30</v>
      </c>
      <c r="L12" s="1"/>
      <c r="M12" s="35">
        <f t="shared" ref="M12:M40" si="0">I12-$K$13</f>
        <v>105</v>
      </c>
      <c r="N12" s="1">
        <f t="shared" ref="N12:N40" si="1">M12*M12</f>
        <v>11025</v>
      </c>
      <c r="O12" s="1"/>
      <c r="P12" s="17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>
      <c r="A13" s="1"/>
      <c r="B13" s="1"/>
      <c r="C13" s="34">
        <v>400</v>
      </c>
      <c r="D13" s="1"/>
      <c r="E13" s="1"/>
      <c r="F13" s="17" t="s">
        <v>50</v>
      </c>
      <c r="G13" s="1"/>
      <c r="H13" s="1"/>
      <c r="I13" s="34">
        <v>400</v>
      </c>
      <c r="J13" s="1"/>
      <c r="K13" s="35">
        <f>AVERAGE(I11:I40)</f>
        <v>595</v>
      </c>
      <c r="L13" s="1"/>
      <c r="M13" s="35">
        <f t="shared" si="0"/>
        <v>-195</v>
      </c>
      <c r="N13" s="1">
        <f t="shared" si="1"/>
        <v>38025</v>
      </c>
      <c r="O13" s="1"/>
      <c r="P13" s="17" t="s">
        <v>57</v>
      </c>
      <c r="Q13" s="1">
        <f>_xlfn.VAR.S(I11:I40)</f>
        <v>13163.793103448275</v>
      </c>
      <c r="R13" s="1"/>
      <c r="S13" s="1">
        <f>SQRT(Q13)</f>
        <v>114.73357443855863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>
      <c r="A14" s="1"/>
      <c r="B14" s="1"/>
      <c r="C14" s="34">
        <v>600</v>
      </c>
      <c r="D14" s="1"/>
      <c r="E14" s="1"/>
      <c r="F14" s="34" cm="1">
        <f t="array" ref="F14">MAX(C11:C400-MIN(C11:C40))</f>
        <v>400</v>
      </c>
      <c r="G14" s="1"/>
      <c r="H14" s="1"/>
      <c r="I14" s="34">
        <v>600</v>
      </c>
      <c r="J14" s="1"/>
      <c r="K14" s="1"/>
      <c r="L14" s="1"/>
      <c r="M14" s="35">
        <f t="shared" si="0"/>
        <v>5</v>
      </c>
      <c r="N14" s="1">
        <f t="shared" si="1"/>
        <v>25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>
      <c r="A15" s="1"/>
      <c r="B15" s="1"/>
      <c r="C15" s="34">
        <v>550</v>
      </c>
      <c r="D15" s="1"/>
      <c r="E15" s="1"/>
      <c r="F15" s="1"/>
      <c r="G15" s="1"/>
      <c r="H15" s="1"/>
      <c r="I15" s="34">
        <v>550</v>
      </c>
      <c r="J15" s="1"/>
      <c r="K15" s="1"/>
      <c r="L15" s="1"/>
      <c r="M15" s="35">
        <f t="shared" si="0"/>
        <v>-45</v>
      </c>
      <c r="N15" s="1">
        <f t="shared" si="1"/>
        <v>2025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>
      <c r="A16" s="1"/>
      <c r="B16" s="1"/>
      <c r="C16" s="34">
        <v>750</v>
      </c>
      <c r="D16" s="1"/>
      <c r="E16" s="1"/>
      <c r="F16" s="1"/>
      <c r="G16" s="1"/>
      <c r="H16" s="1"/>
      <c r="I16" s="34">
        <v>750</v>
      </c>
      <c r="J16" s="1"/>
      <c r="K16" s="1"/>
      <c r="L16" s="1"/>
      <c r="M16" s="35">
        <f t="shared" si="0"/>
        <v>155</v>
      </c>
      <c r="N16" s="1">
        <f t="shared" si="1"/>
        <v>24025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>
      <c r="A17" s="1"/>
      <c r="B17" s="1"/>
      <c r="C17" s="34">
        <v>650</v>
      </c>
      <c r="D17" s="1"/>
      <c r="E17" s="1"/>
      <c r="F17" s="1"/>
      <c r="G17" s="1"/>
      <c r="H17" s="1"/>
      <c r="I17" s="34">
        <v>650</v>
      </c>
      <c r="J17" s="1"/>
      <c r="K17" s="1"/>
      <c r="L17" s="1"/>
      <c r="M17" s="35">
        <f t="shared" si="0"/>
        <v>55</v>
      </c>
      <c r="N17" s="1">
        <f t="shared" si="1"/>
        <v>3025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>
      <c r="A18" s="1"/>
      <c r="B18" s="1"/>
      <c r="C18" s="34">
        <v>500</v>
      </c>
      <c r="D18" s="1"/>
      <c r="E18" s="1"/>
      <c r="F18" s="1"/>
      <c r="G18" s="1"/>
      <c r="H18" s="1"/>
      <c r="I18" s="34">
        <v>500</v>
      </c>
      <c r="J18" s="1"/>
      <c r="K18" s="1"/>
      <c r="L18" s="1"/>
      <c r="M18" s="35">
        <f t="shared" si="0"/>
        <v>-95</v>
      </c>
      <c r="N18" s="1">
        <f t="shared" si="1"/>
        <v>9025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>
      <c r="A19" s="1"/>
      <c r="B19" s="1"/>
      <c r="C19" s="34">
        <v>600</v>
      </c>
      <c r="D19" s="1"/>
      <c r="E19" s="1"/>
      <c r="F19" s="1"/>
      <c r="G19" s="1"/>
      <c r="H19" s="1"/>
      <c r="I19" s="34">
        <v>600</v>
      </c>
      <c r="J19" s="1"/>
      <c r="K19" s="1"/>
      <c r="L19" s="1"/>
      <c r="M19" s="35">
        <f t="shared" si="0"/>
        <v>5</v>
      </c>
      <c r="N19" s="1">
        <f t="shared" si="1"/>
        <v>25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>
      <c r="A20" s="1"/>
      <c r="B20" s="1"/>
      <c r="C20" s="34">
        <v>550</v>
      </c>
      <c r="D20" s="1"/>
      <c r="E20" s="1"/>
      <c r="F20" s="1"/>
      <c r="G20" s="1"/>
      <c r="H20" s="1"/>
      <c r="I20" s="34">
        <v>550</v>
      </c>
      <c r="J20" s="1"/>
      <c r="K20" s="1"/>
      <c r="L20" s="1"/>
      <c r="M20" s="35">
        <f t="shared" si="0"/>
        <v>-45</v>
      </c>
      <c r="N20" s="1">
        <f t="shared" si="1"/>
        <v>2025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>
      <c r="A21" s="1"/>
      <c r="B21" s="1"/>
      <c r="C21" s="34">
        <v>800</v>
      </c>
      <c r="D21" s="1"/>
      <c r="E21" s="1"/>
      <c r="F21" s="1"/>
      <c r="G21" s="1"/>
      <c r="H21" s="1"/>
      <c r="I21" s="34">
        <v>800</v>
      </c>
      <c r="J21" s="1"/>
      <c r="K21" s="1"/>
      <c r="L21" s="1"/>
      <c r="M21" s="35">
        <f t="shared" si="0"/>
        <v>205</v>
      </c>
      <c r="N21" s="1">
        <f t="shared" si="1"/>
        <v>42025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>
      <c r="A22" s="1"/>
      <c r="B22" s="1"/>
      <c r="C22" s="34">
        <v>450</v>
      </c>
      <c r="D22" s="1"/>
      <c r="E22" s="1"/>
      <c r="F22" s="1"/>
      <c r="G22" s="1"/>
      <c r="H22" s="1"/>
      <c r="I22" s="34">
        <v>450</v>
      </c>
      <c r="J22" s="1"/>
      <c r="K22" s="1"/>
      <c r="L22" s="1"/>
      <c r="M22" s="35">
        <f t="shared" si="0"/>
        <v>-145</v>
      </c>
      <c r="N22" s="1">
        <f t="shared" si="1"/>
        <v>21025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>
      <c r="A23" s="1"/>
      <c r="B23" s="1"/>
      <c r="C23" s="34">
        <v>700</v>
      </c>
      <c r="D23" s="1"/>
      <c r="E23" s="1"/>
      <c r="F23" s="1"/>
      <c r="G23" s="1"/>
      <c r="H23" s="1"/>
      <c r="I23" s="34">
        <v>700</v>
      </c>
      <c r="J23" s="1"/>
      <c r="K23" s="1"/>
      <c r="L23" s="1"/>
      <c r="M23" s="35">
        <f t="shared" si="0"/>
        <v>105</v>
      </c>
      <c r="N23" s="1">
        <f t="shared" si="1"/>
        <v>11025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>
      <c r="A24" s="1"/>
      <c r="B24" s="1"/>
      <c r="C24" s="34">
        <v>550</v>
      </c>
      <c r="D24" s="1"/>
      <c r="E24" s="1"/>
      <c r="F24" s="1"/>
      <c r="G24" s="1"/>
      <c r="H24" s="1"/>
      <c r="I24" s="34">
        <v>550</v>
      </c>
      <c r="J24" s="1"/>
      <c r="K24" s="1"/>
      <c r="L24" s="1"/>
      <c r="M24" s="35">
        <f t="shared" si="0"/>
        <v>-45</v>
      </c>
      <c r="N24" s="1">
        <f t="shared" si="1"/>
        <v>2025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>
      <c r="A25" s="1"/>
      <c r="B25" s="1"/>
      <c r="C25" s="34">
        <v>600</v>
      </c>
      <c r="D25" s="1"/>
      <c r="E25" s="1"/>
      <c r="F25" s="1"/>
      <c r="G25" s="1"/>
      <c r="H25" s="1"/>
      <c r="I25" s="34">
        <v>600</v>
      </c>
      <c r="J25" s="1"/>
      <c r="K25" s="1"/>
      <c r="L25" s="1"/>
      <c r="M25" s="35">
        <f t="shared" si="0"/>
        <v>5</v>
      </c>
      <c r="N25" s="1">
        <f t="shared" si="1"/>
        <v>25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>
      <c r="A26" s="1"/>
      <c r="B26" s="1"/>
      <c r="C26" s="34">
        <v>400</v>
      </c>
      <c r="D26" s="1"/>
      <c r="E26" s="1"/>
      <c r="F26" s="1"/>
      <c r="G26" s="1"/>
      <c r="H26" s="1"/>
      <c r="I26" s="34">
        <v>400</v>
      </c>
      <c r="J26" s="1"/>
      <c r="K26" s="1"/>
      <c r="L26" s="1"/>
      <c r="M26" s="35">
        <f t="shared" si="0"/>
        <v>-195</v>
      </c>
      <c r="N26" s="1">
        <f t="shared" si="1"/>
        <v>38025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>
      <c r="A27" s="1"/>
      <c r="B27" s="1"/>
      <c r="C27" s="34">
        <v>650</v>
      </c>
      <c r="D27" s="1"/>
      <c r="E27" s="1"/>
      <c r="F27" s="1"/>
      <c r="G27" s="1"/>
      <c r="H27" s="1"/>
      <c r="I27" s="34">
        <v>650</v>
      </c>
      <c r="J27" s="1"/>
      <c r="K27" s="1"/>
      <c r="L27" s="1"/>
      <c r="M27" s="35">
        <f t="shared" si="0"/>
        <v>55</v>
      </c>
      <c r="N27" s="1">
        <f t="shared" si="1"/>
        <v>3025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>
      <c r="A28" s="1"/>
      <c r="B28" s="1"/>
      <c r="C28" s="34">
        <v>500</v>
      </c>
      <c r="D28" s="1"/>
      <c r="E28" s="1"/>
      <c r="F28" s="1"/>
      <c r="G28" s="1"/>
      <c r="H28" s="1"/>
      <c r="I28" s="34">
        <v>500</v>
      </c>
      <c r="J28" s="1"/>
      <c r="K28" s="1"/>
      <c r="L28" s="1"/>
      <c r="M28" s="35">
        <f t="shared" si="0"/>
        <v>-95</v>
      </c>
      <c r="N28" s="1">
        <f t="shared" si="1"/>
        <v>9025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>
      <c r="C29" s="34">
        <v>750</v>
      </c>
      <c r="I29" s="34">
        <v>750</v>
      </c>
      <c r="M29" s="35">
        <f t="shared" si="0"/>
        <v>155</v>
      </c>
      <c r="N29" s="1">
        <f t="shared" si="1"/>
        <v>24025</v>
      </c>
    </row>
    <row r="30" spans="1:37">
      <c r="C30" s="34">
        <v>550</v>
      </c>
      <c r="I30" s="34">
        <v>550</v>
      </c>
      <c r="M30" s="35">
        <f t="shared" si="0"/>
        <v>-45</v>
      </c>
      <c r="N30" s="1">
        <f t="shared" si="1"/>
        <v>2025</v>
      </c>
    </row>
    <row r="31" spans="1:37">
      <c r="C31" s="34">
        <v>700</v>
      </c>
      <c r="I31" s="34">
        <v>700</v>
      </c>
      <c r="M31" s="35">
        <f t="shared" si="0"/>
        <v>105</v>
      </c>
      <c r="N31" s="1">
        <f t="shared" si="1"/>
        <v>11025</v>
      </c>
    </row>
    <row r="32" spans="1:37">
      <c r="C32" s="34">
        <v>600</v>
      </c>
      <c r="I32" s="34">
        <v>600</v>
      </c>
      <c r="M32" s="35">
        <f t="shared" si="0"/>
        <v>5</v>
      </c>
      <c r="N32" s="1">
        <f t="shared" si="1"/>
        <v>25</v>
      </c>
    </row>
    <row r="33" spans="3:14">
      <c r="C33" s="34">
        <v>500</v>
      </c>
      <c r="I33" s="34">
        <v>500</v>
      </c>
      <c r="M33" s="35">
        <f t="shared" si="0"/>
        <v>-95</v>
      </c>
      <c r="N33" s="1">
        <f t="shared" si="1"/>
        <v>9025</v>
      </c>
    </row>
    <row r="34" spans="3:14">
      <c r="C34" s="34">
        <v>800</v>
      </c>
      <c r="I34" s="34">
        <v>800</v>
      </c>
      <c r="M34" s="35">
        <f t="shared" si="0"/>
        <v>205</v>
      </c>
      <c r="N34" s="1">
        <f t="shared" si="1"/>
        <v>42025</v>
      </c>
    </row>
    <row r="35" spans="3:14">
      <c r="C35" s="34">
        <v>550</v>
      </c>
      <c r="I35" s="34">
        <v>550</v>
      </c>
      <c r="M35" s="35">
        <f t="shared" si="0"/>
        <v>-45</v>
      </c>
      <c r="N35" s="1">
        <f t="shared" si="1"/>
        <v>2025</v>
      </c>
    </row>
    <row r="36" spans="3:14">
      <c r="C36" s="34">
        <v>650</v>
      </c>
      <c r="I36" s="34">
        <v>650</v>
      </c>
      <c r="M36" s="35">
        <f t="shared" si="0"/>
        <v>55</v>
      </c>
      <c r="N36" s="1">
        <f t="shared" si="1"/>
        <v>3025</v>
      </c>
    </row>
    <row r="37" spans="3:14">
      <c r="C37" s="34">
        <v>400</v>
      </c>
      <c r="I37" s="34">
        <v>400</v>
      </c>
      <c r="M37" s="35">
        <f t="shared" si="0"/>
        <v>-195</v>
      </c>
      <c r="N37" s="1">
        <f t="shared" si="1"/>
        <v>38025</v>
      </c>
    </row>
    <row r="38" spans="3:14">
      <c r="C38" s="34">
        <v>600</v>
      </c>
      <c r="I38" s="34">
        <v>600</v>
      </c>
      <c r="M38" s="35">
        <f t="shared" si="0"/>
        <v>5</v>
      </c>
      <c r="N38" s="1">
        <f t="shared" si="1"/>
        <v>25</v>
      </c>
    </row>
    <row r="39" spans="3:14">
      <c r="C39" s="34">
        <v>750</v>
      </c>
      <c r="I39" s="34">
        <v>750</v>
      </c>
      <c r="M39" s="35">
        <f t="shared" si="0"/>
        <v>155</v>
      </c>
      <c r="N39" s="1">
        <f t="shared" si="1"/>
        <v>24025</v>
      </c>
    </row>
    <row r="40" spans="3:14">
      <c r="C40" s="34">
        <v>550</v>
      </c>
      <c r="I40" s="34">
        <v>550</v>
      </c>
      <c r="M40" s="35">
        <f t="shared" si="0"/>
        <v>-45</v>
      </c>
      <c r="N40" s="1">
        <f t="shared" si="1"/>
        <v>2025</v>
      </c>
    </row>
    <row r="41" spans="3:14">
      <c r="N41" s="29">
        <f>SUM(N11:N40)/COUNT(N11:N40)</f>
        <v>12725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C87E-C849-418C-B1BE-EB070C4DB682}">
  <dimension ref="A1:AO61"/>
  <sheetViews>
    <sheetView workbookViewId="0">
      <selection activeCell="M61" sqref="M61"/>
    </sheetView>
  </sheetViews>
  <sheetFormatPr defaultRowHeight="14.4"/>
  <cols>
    <col min="5" max="5" width="10.5546875" bestFit="1" customWidth="1"/>
    <col min="6" max="6" width="9.5546875" bestFit="1" customWidth="1"/>
    <col min="10" max="10" width="14.88671875" bestFit="1" customWidth="1"/>
    <col min="19" max="19" width="20.44140625" bestFit="1" customWidth="1"/>
  </cols>
  <sheetData>
    <row r="1" spans="1:4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 t="s">
        <v>68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 t="s">
        <v>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 t="s">
        <v>70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 t="s">
        <v>71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27" t="s">
        <v>7</v>
      </c>
      <c r="B10" s="1"/>
      <c r="C10" s="17" t="s">
        <v>29</v>
      </c>
      <c r="D10" s="1"/>
      <c r="E10" s="27" t="s">
        <v>47</v>
      </c>
      <c r="F10" s="1"/>
      <c r="G10" s="1"/>
      <c r="H10" s="1"/>
      <c r="I10" s="27" t="s">
        <v>51</v>
      </c>
      <c r="J10" s="1"/>
      <c r="K10" s="1"/>
      <c r="L10" s="27" t="s">
        <v>53</v>
      </c>
      <c r="M10" s="27" t="s">
        <v>54</v>
      </c>
      <c r="N10" s="1"/>
      <c r="O10" s="1"/>
      <c r="P10" s="1"/>
      <c r="Q10" s="27" t="s">
        <v>51</v>
      </c>
      <c r="R10" s="1"/>
      <c r="S10" s="27" t="s">
        <v>55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/>
      <c r="B11" s="1"/>
      <c r="C11" s="1">
        <v>3</v>
      </c>
      <c r="D11" s="1"/>
      <c r="E11" s="1"/>
      <c r="F11" s="1"/>
      <c r="G11" s="1"/>
      <c r="H11" s="1"/>
      <c r="I11" s="1">
        <v>3</v>
      </c>
      <c r="J11" s="1"/>
      <c r="K11" s="1"/>
      <c r="L11" s="1">
        <f>I11-$K$13</f>
        <v>-0.52</v>
      </c>
      <c r="M11" s="1">
        <f>L11*L11</f>
        <v>0.27040000000000003</v>
      </c>
      <c r="N11" s="1"/>
      <c r="O11" s="1"/>
      <c r="P11" s="32" t="s">
        <v>57</v>
      </c>
      <c r="Q11" s="1">
        <f>_xlfn.VAR.S(I11:I60)</f>
        <v>2.3363265306122454</v>
      </c>
      <c r="R11" s="1"/>
      <c r="S11" s="1">
        <f>SQRT(Q11)</f>
        <v>1.5285046714394579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/>
      <c r="B12" s="1"/>
      <c r="C12" s="1">
        <v>5</v>
      </c>
      <c r="D12" s="1"/>
      <c r="E12" s="33" t="s">
        <v>48</v>
      </c>
      <c r="F12" s="33" t="s">
        <v>49</v>
      </c>
      <c r="G12" s="33" t="s">
        <v>47</v>
      </c>
      <c r="H12" s="1"/>
      <c r="I12" s="1">
        <v>5</v>
      </c>
      <c r="J12" s="1"/>
      <c r="K12" s="1"/>
      <c r="L12" s="1">
        <f t="shared" ref="L12:L60" si="0">I12-$K$13</f>
        <v>1.48</v>
      </c>
      <c r="M12" s="1">
        <f t="shared" ref="M12:M60" si="1">L12*L12</f>
        <v>2.1903999999999999</v>
      </c>
      <c r="N12" s="1"/>
      <c r="O12" s="1"/>
      <c r="P12" s="17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/>
      <c r="B13" s="1"/>
      <c r="C13" s="1">
        <v>2</v>
      </c>
      <c r="D13" s="1"/>
      <c r="E13" s="1">
        <f>MAX(C11:C60)</f>
        <v>7</v>
      </c>
      <c r="F13" s="1">
        <f>MIN(C11:C60)</f>
        <v>1</v>
      </c>
      <c r="G13" s="1">
        <f>E13-F13</f>
        <v>6</v>
      </c>
      <c r="H13" s="1"/>
      <c r="I13" s="1">
        <v>2</v>
      </c>
      <c r="J13" s="33" t="s">
        <v>30</v>
      </c>
      <c r="K13" s="1">
        <f>AVERAGE(I11:I60)</f>
        <v>3.52</v>
      </c>
      <c r="L13" s="1">
        <f t="shared" si="0"/>
        <v>-1.52</v>
      </c>
      <c r="M13" s="1">
        <f t="shared" si="1"/>
        <v>2.3104</v>
      </c>
      <c r="N13" s="1"/>
      <c r="O13" s="1"/>
      <c r="P13" s="32" t="s">
        <v>56</v>
      </c>
      <c r="Q13" s="1">
        <f>_xlfn.VAR.P(I11:I60)</f>
        <v>2.2896000000000001</v>
      </c>
      <c r="R13" s="1"/>
      <c r="S13" s="1">
        <f>SQRT(Q13)</f>
        <v>1.5131424255502191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/>
      <c r="B14" s="1"/>
      <c r="C14" s="1">
        <v>4</v>
      </c>
      <c r="D14" s="1"/>
      <c r="E14" s="1"/>
      <c r="F14" s="17" t="s">
        <v>50</v>
      </c>
      <c r="G14" s="1"/>
      <c r="H14" s="1"/>
      <c r="I14" s="1">
        <v>4</v>
      </c>
      <c r="J14" s="1"/>
      <c r="K14" s="1"/>
      <c r="L14" s="1">
        <f t="shared" si="0"/>
        <v>0.48</v>
      </c>
      <c r="M14" s="1">
        <f t="shared" si="1"/>
        <v>0.23039999999999999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/>
      <c r="B15" s="1"/>
      <c r="C15" s="1">
        <v>6</v>
      </c>
      <c r="D15" s="1"/>
      <c r="E15" s="1"/>
      <c r="F15" s="1">
        <f>MAX(C11:C60)-MIN(C11:C60)</f>
        <v>6</v>
      </c>
      <c r="G15" s="1"/>
      <c r="H15" s="1"/>
      <c r="I15" s="1">
        <v>6</v>
      </c>
      <c r="J15" s="1"/>
      <c r="K15" s="1"/>
      <c r="L15" s="1">
        <f t="shared" si="0"/>
        <v>2.48</v>
      </c>
      <c r="M15" s="1">
        <f t="shared" si="1"/>
        <v>6.1504000000000003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/>
      <c r="B16" s="1"/>
      <c r="C16" s="1">
        <v>2</v>
      </c>
      <c r="D16" s="1"/>
      <c r="E16" s="1"/>
      <c r="F16" s="1"/>
      <c r="G16" s="1"/>
      <c r="H16" s="1"/>
      <c r="I16" s="1">
        <v>2</v>
      </c>
      <c r="J16" s="1"/>
      <c r="K16" s="1"/>
      <c r="L16" s="1">
        <f t="shared" si="0"/>
        <v>-1.52</v>
      </c>
      <c r="M16" s="1">
        <f t="shared" si="1"/>
        <v>2.3104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/>
      <c r="B17" s="1"/>
      <c r="C17" s="1">
        <v>3</v>
      </c>
      <c r="D17" s="1"/>
      <c r="E17" s="1"/>
      <c r="F17" s="1"/>
      <c r="G17" s="1"/>
      <c r="H17" s="1"/>
      <c r="I17" s="1">
        <v>3</v>
      </c>
      <c r="J17" s="1"/>
      <c r="K17" s="1"/>
      <c r="L17" s="1">
        <f t="shared" si="0"/>
        <v>-0.52</v>
      </c>
      <c r="M17" s="1">
        <f t="shared" si="1"/>
        <v>0.27040000000000003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"/>
      <c r="C18" s="1">
        <v>4</v>
      </c>
      <c r="D18" s="1"/>
      <c r="E18" s="1"/>
      <c r="F18" s="1"/>
      <c r="G18" s="1"/>
      <c r="H18" s="1"/>
      <c r="I18" s="1">
        <v>4</v>
      </c>
      <c r="J18" s="1"/>
      <c r="K18" s="1"/>
      <c r="L18" s="1">
        <f t="shared" si="0"/>
        <v>0.48</v>
      </c>
      <c r="M18" s="1">
        <f t="shared" si="1"/>
        <v>0.23039999999999999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/>
      <c r="B19" s="1"/>
      <c r="C19" s="1">
        <v>2</v>
      </c>
      <c r="D19" s="1"/>
      <c r="E19" s="1"/>
      <c r="F19" s="1"/>
      <c r="G19" s="1"/>
      <c r="H19" s="1"/>
      <c r="I19" s="1">
        <v>2</v>
      </c>
      <c r="J19" s="1"/>
      <c r="K19" s="1"/>
      <c r="L19" s="1">
        <f t="shared" si="0"/>
        <v>-1.52</v>
      </c>
      <c r="M19" s="1">
        <f t="shared" si="1"/>
        <v>2.3104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"/>
      <c r="C20" s="1">
        <v>5</v>
      </c>
      <c r="D20" s="1"/>
      <c r="E20" s="1"/>
      <c r="F20" s="1"/>
      <c r="G20" s="1"/>
      <c r="H20" s="1"/>
      <c r="I20" s="1">
        <v>5</v>
      </c>
      <c r="J20" s="1"/>
      <c r="K20" s="1"/>
      <c r="L20" s="1">
        <f t="shared" si="0"/>
        <v>1.48</v>
      </c>
      <c r="M20" s="1">
        <f t="shared" si="1"/>
        <v>2.1903999999999999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"/>
      <c r="C21" s="1">
        <v>7</v>
      </c>
      <c r="D21" s="1"/>
      <c r="E21" s="1"/>
      <c r="F21" s="1"/>
      <c r="G21" s="1"/>
      <c r="H21" s="1"/>
      <c r="I21" s="1">
        <v>7</v>
      </c>
      <c r="J21" s="1"/>
      <c r="K21" s="1"/>
      <c r="L21" s="1">
        <f t="shared" si="0"/>
        <v>3.48</v>
      </c>
      <c r="M21" s="1">
        <f t="shared" si="1"/>
        <v>12.1104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"/>
      <c r="C22" s="1">
        <v>2</v>
      </c>
      <c r="D22" s="1"/>
      <c r="E22" s="1"/>
      <c r="F22" s="1"/>
      <c r="G22" s="1"/>
      <c r="H22" s="1"/>
      <c r="I22" s="1">
        <v>2</v>
      </c>
      <c r="J22" s="1"/>
      <c r="K22" s="1"/>
      <c r="L22" s="1">
        <f t="shared" si="0"/>
        <v>-1.52</v>
      </c>
      <c r="M22" s="1">
        <f t="shared" si="1"/>
        <v>2.3104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/>
      <c r="C23" s="1">
        <v>3</v>
      </c>
      <c r="D23" s="1"/>
      <c r="E23" s="1"/>
      <c r="F23" s="1"/>
      <c r="G23" s="1"/>
      <c r="H23" s="1"/>
      <c r="I23" s="1">
        <v>3</v>
      </c>
      <c r="J23" s="1"/>
      <c r="K23" s="1"/>
      <c r="L23" s="1">
        <f t="shared" si="0"/>
        <v>-0.52</v>
      </c>
      <c r="M23" s="1">
        <f t="shared" si="1"/>
        <v>0.27040000000000003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/>
      <c r="C24" s="1">
        <v>4</v>
      </c>
      <c r="D24" s="1"/>
      <c r="E24" s="1"/>
      <c r="F24" s="1"/>
      <c r="G24" s="1"/>
      <c r="H24" s="1"/>
      <c r="I24" s="1">
        <v>4</v>
      </c>
      <c r="J24" s="1"/>
      <c r="K24" s="1"/>
      <c r="L24" s="1">
        <f t="shared" si="0"/>
        <v>0.48</v>
      </c>
      <c r="M24" s="1">
        <f t="shared" si="1"/>
        <v>0.23039999999999999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/>
      <c r="C25" s="1">
        <v>2</v>
      </c>
      <c r="D25" s="1"/>
      <c r="E25" s="1"/>
      <c r="F25" s="1"/>
      <c r="G25" s="1"/>
      <c r="H25" s="1"/>
      <c r="I25" s="1">
        <v>2</v>
      </c>
      <c r="J25" s="1"/>
      <c r="K25" s="1"/>
      <c r="L25" s="1">
        <f t="shared" si="0"/>
        <v>-1.52</v>
      </c>
      <c r="M25" s="1">
        <f t="shared" si="1"/>
        <v>2.3104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/>
      <c r="B26" s="1"/>
      <c r="C26" s="1">
        <v>4</v>
      </c>
      <c r="D26" s="1"/>
      <c r="E26" s="1"/>
      <c r="F26" s="1"/>
      <c r="G26" s="1"/>
      <c r="H26" s="1"/>
      <c r="I26" s="1">
        <v>4</v>
      </c>
      <c r="J26" s="1"/>
      <c r="K26" s="1"/>
      <c r="L26" s="1">
        <f t="shared" si="0"/>
        <v>0.48</v>
      </c>
      <c r="M26" s="1">
        <f t="shared" si="1"/>
        <v>0.23039999999999999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/>
      <c r="B27" s="1"/>
      <c r="C27" s="1">
        <v>2</v>
      </c>
      <c r="D27" s="1"/>
      <c r="E27" s="1"/>
      <c r="F27" s="1"/>
      <c r="G27" s="1"/>
      <c r="H27" s="1"/>
      <c r="I27" s="1">
        <v>2</v>
      </c>
      <c r="J27" s="1"/>
      <c r="K27" s="1"/>
      <c r="L27" s="1">
        <f t="shared" si="0"/>
        <v>-1.52</v>
      </c>
      <c r="M27" s="1">
        <f t="shared" si="1"/>
        <v>2.3104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/>
      <c r="B28" s="1"/>
      <c r="C28" s="1">
        <v>3</v>
      </c>
      <c r="D28" s="1"/>
      <c r="E28" s="1"/>
      <c r="F28" s="1"/>
      <c r="G28" s="1"/>
      <c r="H28" s="1"/>
      <c r="I28" s="1">
        <v>3</v>
      </c>
      <c r="J28" s="1"/>
      <c r="K28" s="1"/>
      <c r="L28" s="1">
        <f t="shared" si="0"/>
        <v>-0.52</v>
      </c>
      <c r="M28" s="1">
        <f t="shared" si="1"/>
        <v>0.27040000000000003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/>
      <c r="B29" s="1"/>
      <c r="C29" s="1">
        <v>5</v>
      </c>
      <c r="D29" s="1"/>
      <c r="E29" s="1"/>
      <c r="F29" s="1"/>
      <c r="G29" s="1"/>
      <c r="H29" s="1"/>
      <c r="I29" s="1">
        <v>5</v>
      </c>
      <c r="J29" s="1"/>
      <c r="K29" s="1"/>
      <c r="L29" s="1">
        <f t="shared" si="0"/>
        <v>1.48</v>
      </c>
      <c r="M29" s="1">
        <f t="shared" si="1"/>
        <v>2.1903999999999999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/>
      <c r="B30" s="1"/>
      <c r="C30" s="1">
        <v>6</v>
      </c>
      <c r="D30" s="1"/>
      <c r="E30" s="1"/>
      <c r="F30" s="1"/>
      <c r="G30" s="1"/>
      <c r="H30" s="1"/>
      <c r="I30" s="1">
        <v>6</v>
      </c>
      <c r="J30" s="1"/>
      <c r="K30" s="1"/>
      <c r="L30" s="1">
        <f t="shared" si="0"/>
        <v>2.48</v>
      </c>
      <c r="M30" s="1">
        <f t="shared" si="1"/>
        <v>6.1504000000000003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/>
      <c r="B31" s="1"/>
      <c r="C31" s="1">
        <v>3</v>
      </c>
      <c r="D31" s="1"/>
      <c r="E31" s="1"/>
      <c r="F31" s="1"/>
      <c r="G31" s="1"/>
      <c r="H31" s="1"/>
      <c r="I31" s="1">
        <v>3</v>
      </c>
      <c r="J31" s="1"/>
      <c r="K31" s="1"/>
      <c r="L31" s="1">
        <f t="shared" si="0"/>
        <v>-0.52</v>
      </c>
      <c r="M31" s="1">
        <f t="shared" si="1"/>
        <v>0.27040000000000003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/>
      <c r="B32" s="1"/>
      <c r="C32" s="1">
        <v>2</v>
      </c>
      <c r="D32" s="1"/>
      <c r="E32" s="1"/>
      <c r="F32" s="1"/>
      <c r="G32" s="1"/>
      <c r="H32" s="1"/>
      <c r="I32" s="1">
        <v>2</v>
      </c>
      <c r="J32" s="1"/>
      <c r="K32" s="1"/>
      <c r="L32" s="1">
        <f t="shared" si="0"/>
        <v>-1.52</v>
      </c>
      <c r="M32" s="1">
        <f t="shared" si="1"/>
        <v>2.3104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/>
      <c r="B33" s="1"/>
      <c r="C33" s="1">
        <v>1</v>
      </c>
      <c r="D33" s="1"/>
      <c r="E33" s="1"/>
      <c r="F33" s="1"/>
      <c r="G33" s="1"/>
      <c r="H33" s="1"/>
      <c r="I33" s="1">
        <v>1</v>
      </c>
      <c r="J33" s="1"/>
      <c r="K33" s="1"/>
      <c r="L33" s="1">
        <f t="shared" si="0"/>
        <v>-2.52</v>
      </c>
      <c r="M33" s="1">
        <f t="shared" si="1"/>
        <v>6.3504000000000005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/>
      <c r="B34" s="1"/>
      <c r="C34" s="1">
        <v>4</v>
      </c>
      <c r="D34" s="1"/>
      <c r="E34" s="1"/>
      <c r="F34" s="1"/>
      <c r="G34" s="1"/>
      <c r="H34" s="1"/>
      <c r="I34" s="1">
        <v>4</v>
      </c>
      <c r="J34" s="1"/>
      <c r="K34" s="1"/>
      <c r="L34" s="1">
        <f t="shared" si="0"/>
        <v>0.48</v>
      </c>
      <c r="M34" s="1">
        <f t="shared" si="1"/>
        <v>0.23039999999999999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/>
      <c r="B35" s="1"/>
      <c r="C35" s="1">
        <v>2</v>
      </c>
      <c r="D35" s="1"/>
      <c r="E35" s="1"/>
      <c r="F35" s="1"/>
      <c r="G35" s="1"/>
      <c r="H35" s="1"/>
      <c r="I35" s="1">
        <v>2</v>
      </c>
      <c r="J35" s="1"/>
      <c r="K35" s="1"/>
      <c r="L35" s="1">
        <f t="shared" si="0"/>
        <v>-1.52</v>
      </c>
      <c r="M35" s="1">
        <f t="shared" si="1"/>
        <v>2.3104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/>
      <c r="B36" s="1"/>
      <c r="C36" s="1">
        <v>4</v>
      </c>
      <c r="D36" s="1"/>
      <c r="E36" s="1"/>
      <c r="F36" s="1"/>
      <c r="G36" s="1"/>
      <c r="H36" s="1"/>
      <c r="I36" s="1">
        <v>4</v>
      </c>
      <c r="J36" s="1"/>
      <c r="K36" s="1"/>
      <c r="L36" s="1">
        <f t="shared" si="0"/>
        <v>0.48</v>
      </c>
      <c r="M36" s="1">
        <f t="shared" si="1"/>
        <v>0.23039999999999999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/>
      <c r="B37" s="1"/>
      <c r="C37" s="1">
        <v>5</v>
      </c>
      <c r="D37" s="1"/>
      <c r="E37" s="1"/>
      <c r="F37" s="1"/>
      <c r="G37" s="1"/>
      <c r="H37" s="1"/>
      <c r="I37" s="1">
        <v>5</v>
      </c>
      <c r="J37" s="1"/>
      <c r="K37" s="1"/>
      <c r="L37" s="1">
        <f t="shared" si="0"/>
        <v>1.48</v>
      </c>
      <c r="M37" s="1">
        <f t="shared" si="1"/>
        <v>2.1903999999999999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/>
      <c r="B38" s="1"/>
      <c r="C38" s="1">
        <v>3</v>
      </c>
      <c r="D38" s="1"/>
      <c r="E38" s="1"/>
      <c r="F38" s="1"/>
      <c r="G38" s="1"/>
      <c r="H38" s="1"/>
      <c r="I38" s="1">
        <v>3</v>
      </c>
      <c r="J38" s="1"/>
      <c r="K38" s="1"/>
      <c r="L38" s="1">
        <f t="shared" si="0"/>
        <v>-0.52</v>
      </c>
      <c r="M38" s="1">
        <f t="shared" si="1"/>
        <v>0.27040000000000003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/>
      <c r="B39" s="1"/>
      <c r="C39" s="1">
        <v>2</v>
      </c>
      <c r="D39" s="1"/>
      <c r="E39" s="1"/>
      <c r="F39" s="1"/>
      <c r="G39" s="1"/>
      <c r="H39" s="1"/>
      <c r="I39" s="1">
        <v>2</v>
      </c>
      <c r="J39" s="1"/>
      <c r="K39" s="1"/>
      <c r="L39" s="1">
        <f t="shared" si="0"/>
        <v>-1.52</v>
      </c>
      <c r="M39" s="1">
        <f t="shared" si="1"/>
        <v>2.3104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/>
      <c r="B40" s="1"/>
      <c r="C40" s="1">
        <v>7</v>
      </c>
      <c r="D40" s="1"/>
      <c r="E40" s="1"/>
      <c r="F40" s="1"/>
      <c r="G40" s="1"/>
      <c r="H40" s="1"/>
      <c r="I40" s="1">
        <v>7</v>
      </c>
      <c r="J40" s="1"/>
      <c r="K40" s="1"/>
      <c r="L40" s="1">
        <f t="shared" si="0"/>
        <v>3.48</v>
      </c>
      <c r="M40" s="1">
        <f t="shared" si="1"/>
        <v>12.1104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/>
      <c r="B41" s="1"/>
      <c r="C41" s="1">
        <v>2</v>
      </c>
      <c r="D41" s="1"/>
      <c r="E41" s="1"/>
      <c r="F41" s="1"/>
      <c r="G41" s="1"/>
      <c r="H41" s="1"/>
      <c r="I41" s="1">
        <v>2</v>
      </c>
      <c r="J41" s="1"/>
      <c r="K41" s="1"/>
      <c r="L41" s="1">
        <f t="shared" si="0"/>
        <v>-1.52</v>
      </c>
      <c r="M41" s="1">
        <f t="shared" si="1"/>
        <v>2.3104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1"/>
      <c r="C42" s="1">
        <v>3</v>
      </c>
      <c r="D42" s="1"/>
      <c r="E42" s="1"/>
      <c r="F42" s="1"/>
      <c r="G42" s="1"/>
      <c r="H42" s="1"/>
      <c r="I42" s="1">
        <v>3</v>
      </c>
      <c r="J42" s="1"/>
      <c r="K42" s="1"/>
      <c r="L42" s="1">
        <f t="shared" si="0"/>
        <v>-0.52</v>
      </c>
      <c r="M42" s="1">
        <f t="shared" si="1"/>
        <v>0.27040000000000003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/>
      <c r="C43" s="1">
        <v>4</v>
      </c>
      <c r="D43" s="1"/>
      <c r="E43" s="1"/>
      <c r="F43" s="1"/>
      <c r="G43" s="1"/>
      <c r="H43" s="1"/>
      <c r="I43" s="1">
        <v>4</v>
      </c>
      <c r="J43" s="1"/>
      <c r="K43" s="1"/>
      <c r="L43" s="1">
        <f t="shared" si="0"/>
        <v>0.48</v>
      </c>
      <c r="M43" s="1">
        <f t="shared" si="1"/>
        <v>0.23039999999999999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/>
      <c r="C44" s="1">
        <v>5</v>
      </c>
      <c r="D44" s="1"/>
      <c r="E44" s="1"/>
      <c r="F44" s="1"/>
      <c r="G44" s="1"/>
      <c r="H44" s="1"/>
      <c r="I44" s="1">
        <v>5</v>
      </c>
      <c r="J44" s="1"/>
      <c r="K44" s="1"/>
      <c r="L44" s="1">
        <f t="shared" si="0"/>
        <v>1.48</v>
      </c>
      <c r="M44" s="1">
        <f t="shared" si="1"/>
        <v>2.1903999999999999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/>
      <c r="C45" s="1">
        <v>1</v>
      </c>
      <c r="D45" s="1"/>
      <c r="E45" s="1"/>
      <c r="F45" s="1"/>
      <c r="G45" s="1"/>
      <c r="H45" s="1"/>
      <c r="I45" s="1">
        <v>1</v>
      </c>
      <c r="J45" s="1"/>
      <c r="K45" s="1"/>
      <c r="L45" s="1">
        <f t="shared" si="0"/>
        <v>-2.52</v>
      </c>
      <c r="M45" s="1">
        <f t="shared" si="1"/>
        <v>6.3504000000000005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/>
      <c r="C46" s="1">
        <v>6</v>
      </c>
      <c r="D46" s="1"/>
      <c r="E46" s="1"/>
      <c r="F46" s="1"/>
      <c r="G46" s="1"/>
      <c r="H46" s="1"/>
      <c r="I46" s="1">
        <v>6</v>
      </c>
      <c r="J46" s="1"/>
      <c r="K46" s="1"/>
      <c r="L46" s="1">
        <f t="shared" si="0"/>
        <v>2.48</v>
      </c>
      <c r="M46" s="1">
        <f t="shared" si="1"/>
        <v>6.1504000000000003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/>
      <c r="C47" s="1">
        <v>2</v>
      </c>
      <c r="D47" s="1"/>
      <c r="E47" s="1"/>
      <c r="F47" s="1"/>
      <c r="G47" s="1"/>
      <c r="H47" s="1"/>
      <c r="I47" s="1">
        <v>2</v>
      </c>
      <c r="J47" s="1"/>
      <c r="K47" s="1"/>
      <c r="L47" s="1">
        <f t="shared" si="0"/>
        <v>-1.52</v>
      </c>
      <c r="M47" s="1">
        <f t="shared" si="1"/>
        <v>2.3104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/>
      <c r="C48" s="1">
        <v>4</v>
      </c>
      <c r="D48" s="1"/>
      <c r="E48" s="1"/>
      <c r="F48" s="1"/>
      <c r="G48" s="1"/>
      <c r="H48" s="1"/>
      <c r="I48" s="1">
        <v>4</v>
      </c>
      <c r="J48" s="1"/>
      <c r="K48" s="1"/>
      <c r="L48" s="1">
        <f t="shared" si="0"/>
        <v>0.48</v>
      </c>
      <c r="M48" s="1">
        <f t="shared" si="1"/>
        <v>0.23039999999999999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3:13">
      <c r="C49" s="1">
        <v>3</v>
      </c>
      <c r="I49" s="1">
        <v>3</v>
      </c>
      <c r="L49" s="1">
        <f t="shared" si="0"/>
        <v>-0.52</v>
      </c>
      <c r="M49" s="1">
        <f t="shared" si="1"/>
        <v>0.27040000000000003</v>
      </c>
    </row>
    <row r="50" spans="3:13">
      <c r="C50" s="1">
        <v>5</v>
      </c>
      <c r="I50" s="1">
        <v>5</v>
      </c>
      <c r="L50" s="1">
        <f t="shared" si="0"/>
        <v>1.48</v>
      </c>
      <c r="M50" s="1">
        <f t="shared" si="1"/>
        <v>2.1903999999999999</v>
      </c>
    </row>
    <row r="51" spans="3:13">
      <c r="C51" s="1">
        <v>3</v>
      </c>
      <c r="I51" s="1">
        <v>3</v>
      </c>
      <c r="L51" s="1">
        <f t="shared" si="0"/>
        <v>-0.52</v>
      </c>
      <c r="M51" s="1">
        <f t="shared" si="1"/>
        <v>0.27040000000000003</v>
      </c>
    </row>
    <row r="52" spans="3:13">
      <c r="C52" s="1">
        <v>2</v>
      </c>
      <c r="I52" s="1">
        <v>2</v>
      </c>
      <c r="L52" s="1">
        <f t="shared" si="0"/>
        <v>-1.52</v>
      </c>
      <c r="M52" s="1">
        <f t="shared" si="1"/>
        <v>2.3104</v>
      </c>
    </row>
    <row r="53" spans="3:13">
      <c r="C53" s="1">
        <v>4</v>
      </c>
      <c r="I53" s="1">
        <v>4</v>
      </c>
      <c r="L53" s="1">
        <f t="shared" si="0"/>
        <v>0.48</v>
      </c>
      <c r="M53" s="1">
        <f t="shared" si="1"/>
        <v>0.23039999999999999</v>
      </c>
    </row>
    <row r="54" spans="3:13">
      <c r="C54" s="1">
        <v>2</v>
      </c>
      <c r="I54" s="1">
        <v>2</v>
      </c>
      <c r="L54" s="1">
        <f t="shared" si="0"/>
        <v>-1.52</v>
      </c>
      <c r="M54" s="1">
        <f t="shared" si="1"/>
        <v>2.3104</v>
      </c>
    </row>
    <row r="55" spans="3:13">
      <c r="C55" s="1">
        <v>6</v>
      </c>
      <c r="I55" s="1">
        <v>6</v>
      </c>
      <c r="L55" s="1">
        <f t="shared" si="0"/>
        <v>2.48</v>
      </c>
      <c r="M55" s="1">
        <f t="shared" si="1"/>
        <v>6.1504000000000003</v>
      </c>
    </row>
    <row r="56" spans="3:13">
      <c r="C56" s="1">
        <v>3</v>
      </c>
      <c r="I56" s="1">
        <v>3</v>
      </c>
      <c r="L56" s="1">
        <f t="shared" si="0"/>
        <v>-0.52</v>
      </c>
      <c r="M56" s="1">
        <f t="shared" si="1"/>
        <v>0.27040000000000003</v>
      </c>
    </row>
    <row r="57" spans="3:13">
      <c r="C57" s="1">
        <v>2</v>
      </c>
      <c r="I57" s="1">
        <v>2</v>
      </c>
      <c r="L57" s="1">
        <f t="shared" si="0"/>
        <v>-1.52</v>
      </c>
      <c r="M57" s="1">
        <f t="shared" si="1"/>
        <v>2.3104</v>
      </c>
    </row>
    <row r="58" spans="3:13">
      <c r="C58" s="1">
        <v>4</v>
      </c>
      <c r="I58" s="1">
        <v>4</v>
      </c>
      <c r="L58" s="1">
        <f t="shared" si="0"/>
        <v>0.48</v>
      </c>
      <c r="M58" s="1">
        <f t="shared" si="1"/>
        <v>0.23039999999999999</v>
      </c>
    </row>
    <row r="59" spans="3:13">
      <c r="C59" s="1">
        <v>5</v>
      </c>
      <c r="I59" s="1">
        <v>5</v>
      </c>
      <c r="L59" s="1">
        <f t="shared" si="0"/>
        <v>1.48</v>
      </c>
      <c r="M59" s="1">
        <f t="shared" si="1"/>
        <v>2.1903999999999999</v>
      </c>
    </row>
    <row r="60" spans="3:13">
      <c r="C60" s="1">
        <v>3</v>
      </c>
      <c r="I60" s="1">
        <v>3</v>
      </c>
      <c r="L60" s="1">
        <f t="shared" si="0"/>
        <v>-0.52</v>
      </c>
      <c r="M60" s="1">
        <f t="shared" si="1"/>
        <v>0.27040000000000003</v>
      </c>
    </row>
    <row r="61" spans="3:13">
      <c r="L61" s="1"/>
      <c r="M61" s="29">
        <f>SUM(M11:M60)/COUNT(M11:M60)</f>
        <v>2.2896000000000005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AF88-5E54-43A2-9BF7-9C436C5C1455}">
  <dimension ref="A1:Z27"/>
  <sheetViews>
    <sheetView workbookViewId="0">
      <selection activeCell="G15" sqref="G15"/>
    </sheetView>
  </sheetViews>
  <sheetFormatPr defaultRowHeight="14.4"/>
  <cols>
    <col min="2" max="2" width="10.44140625" bestFit="1" customWidth="1"/>
    <col min="4" max="4" width="14.88671875" bestFit="1" customWidth="1"/>
    <col min="9" max="9" width="10.5546875" bestFit="1" customWidth="1"/>
    <col min="10" max="10" width="10.109375" bestFit="1" customWidth="1"/>
  </cols>
  <sheetData>
    <row r="1" spans="1:26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74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75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76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3" t="s">
        <v>7</v>
      </c>
      <c r="B9" s="37" t="s">
        <v>29</v>
      </c>
      <c r="C9" s="1"/>
      <c r="D9" s="33" t="s">
        <v>30</v>
      </c>
      <c r="E9" s="1"/>
      <c r="F9" s="1"/>
      <c r="G9" s="1"/>
      <c r="H9" s="1"/>
      <c r="I9" s="38"/>
      <c r="J9" s="40" t="s">
        <v>47</v>
      </c>
      <c r="K9" s="3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39">
        <v>120</v>
      </c>
      <c r="C10" s="1"/>
      <c r="D10" s="34">
        <f>AVERAGE(B10:B21)</f>
        <v>132.5</v>
      </c>
      <c r="E10" s="1"/>
      <c r="F10" s="1"/>
      <c r="G10" s="1"/>
      <c r="H10" s="1"/>
      <c r="I10" s="41" t="s">
        <v>48</v>
      </c>
      <c r="J10" s="41" t="s">
        <v>77</v>
      </c>
      <c r="K10" s="41" t="s">
        <v>47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39">
        <v>150</v>
      </c>
      <c r="C11" s="1"/>
      <c r="D11" s="1"/>
      <c r="E11" s="1"/>
      <c r="F11" s="1"/>
      <c r="G11" s="1"/>
      <c r="H11" s="1"/>
      <c r="I11" s="39">
        <f>MAX(B10:B21)</f>
        <v>155</v>
      </c>
      <c r="J11" s="39">
        <f>MIN(B10:B21)</f>
        <v>110</v>
      </c>
      <c r="K11" s="39">
        <f>I11-J11</f>
        <v>45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39">
        <v>110</v>
      </c>
      <c r="C12" s="1"/>
      <c r="D12" s="1"/>
      <c r="E12" s="1"/>
      <c r="F12" s="1"/>
      <c r="G12" s="1"/>
      <c r="H12" s="1"/>
      <c r="I12" s="38"/>
      <c r="J12" s="37" t="s">
        <v>50</v>
      </c>
      <c r="K12" s="3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39">
        <v>135</v>
      </c>
      <c r="C13" s="1"/>
      <c r="D13" s="1"/>
      <c r="E13" s="1"/>
      <c r="F13" s="1"/>
      <c r="G13" s="1"/>
      <c r="H13" s="1"/>
      <c r="I13" s="38"/>
      <c r="J13" s="39">
        <f>MAX(B10:B21)-MIN(B10:B21)</f>
        <v>45</v>
      </c>
      <c r="K13" s="3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39">
        <v>125</v>
      </c>
      <c r="C14" s="1"/>
      <c r="D14" s="1"/>
      <c r="E14" s="1"/>
      <c r="F14" s="1"/>
      <c r="G14" s="1"/>
      <c r="H14" s="1"/>
      <c r="I14" s="38"/>
      <c r="J14" s="38"/>
      <c r="K14" s="3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39">
        <v>140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39">
        <v>130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39">
        <v>155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39">
        <v>115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39">
        <v>145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39">
        <v>135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39">
        <v>130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39">
        <f>SUM(B10:B21)</f>
        <v>1590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1050-70E0-4933-871C-15E18F97C69A}">
  <dimension ref="A1:AK67"/>
  <sheetViews>
    <sheetView tabSelected="1" workbookViewId="0">
      <selection activeCell="L64" sqref="L64"/>
    </sheetView>
  </sheetViews>
  <sheetFormatPr defaultRowHeight="14.4"/>
  <cols>
    <col min="5" max="5" width="14.88671875" bestFit="1" customWidth="1"/>
    <col min="8" max="8" width="20.44140625" bestFit="1" customWidth="1"/>
    <col min="15" max="15" width="12" bestFit="1" customWidth="1"/>
    <col min="17" max="17" width="20.44140625" bestFit="1" customWidth="1"/>
  </cols>
  <sheetData>
    <row r="1" spans="1:37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 t="s">
        <v>80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 t="s">
        <v>81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" t="s">
        <v>82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>
      <c r="A7" s="1" t="s">
        <v>83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>
      <c r="A8" s="1" t="s">
        <v>84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>
      <c r="A10" s="1" t="s">
        <v>85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>
      <c r="A11" s="1" t="s">
        <v>86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>
      <c r="A13" s="29" t="s">
        <v>7</v>
      </c>
      <c r="B13" s="1"/>
      <c r="C13" s="17" t="s">
        <v>29</v>
      </c>
      <c r="D13" s="1"/>
      <c r="E13" s="29" t="s">
        <v>30</v>
      </c>
      <c r="F13" s="1"/>
      <c r="G13" s="1"/>
      <c r="H13" s="29" t="s">
        <v>55</v>
      </c>
      <c r="I13" s="1"/>
      <c r="J13" s="1"/>
      <c r="K13" s="29" t="s">
        <v>53</v>
      </c>
      <c r="L13" s="29" t="s">
        <v>54</v>
      </c>
      <c r="M13" s="1"/>
      <c r="N13" s="1"/>
      <c r="O13" s="29" t="s">
        <v>51</v>
      </c>
      <c r="P13" s="1"/>
      <c r="Q13" s="29" t="s">
        <v>55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>
      <c r="A14" s="1"/>
      <c r="B14" s="1"/>
      <c r="C14" s="1">
        <v>8</v>
      </c>
      <c r="D14" s="1"/>
      <c r="E14" s="42" t="s">
        <v>87</v>
      </c>
      <c r="F14" s="1"/>
      <c r="G14" s="1"/>
      <c r="H14" s="1"/>
      <c r="I14" s="1"/>
      <c r="J14" s="1"/>
      <c r="K14" s="1">
        <f>C14-$E$15</f>
        <v>0.5</v>
      </c>
      <c r="L14" s="1">
        <f>K14*K14</f>
        <v>0.25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>
      <c r="A15" s="1"/>
      <c r="B15" s="1"/>
      <c r="C15" s="1">
        <v>7</v>
      </c>
      <c r="D15" s="1"/>
      <c r="E15" s="1">
        <f>AVERAGE(C14:C63)</f>
        <v>7.5</v>
      </c>
      <c r="F15" s="1"/>
      <c r="G15" s="1"/>
      <c r="H15" s="1"/>
      <c r="I15" s="1"/>
      <c r="J15" s="1"/>
      <c r="K15" s="1">
        <f t="shared" ref="K15:K63" si="0">C15-$E$15</f>
        <v>-0.5</v>
      </c>
      <c r="L15" s="1">
        <f t="shared" ref="L15:L63" si="1">K15*K15</f>
        <v>0.25</v>
      </c>
      <c r="M15" s="1"/>
      <c r="N15" s="43" t="s">
        <v>56</v>
      </c>
      <c r="O15" s="1">
        <f>_xlfn.VAR.P(C14:C63)</f>
        <v>1.05</v>
      </c>
      <c r="P15" s="1"/>
      <c r="Q15" s="1">
        <f>SQRT(O15)</f>
        <v>1.0246950765959599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>
      <c r="A16" s="1"/>
      <c r="B16" s="1"/>
      <c r="C16" s="1">
        <v>9</v>
      </c>
      <c r="D16" s="1"/>
      <c r="E16" s="1"/>
      <c r="F16" s="1"/>
      <c r="G16" s="1"/>
      <c r="H16" s="1"/>
      <c r="I16" s="1"/>
      <c r="J16" s="1"/>
      <c r="K16" s="1">
        <f t="shared" si="0"/>
        <v>1.5</v>
      </c>
      <c r="L16" s="1">
        <f t="shared" si="1"/>
        <v>2.25</v>
      </c>
      <c r="M16" s="1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>
      <c r="A17" s="1"/>
      <c r="B17" s="1"/>
      <c r="C17" s="1">
        <v>6</v>
      </c>
      <c r="D17" s="1"/>
      <c r="E17" s="1"/>
      <c r="F17" s="1"/>
      <c r="G17" s="1"/>
      <c r="H17" s="1"/>
      <c r="I17" s="1"/>
      <c r="J17" s="1"/>
      <c r="K17" s="1">
        <f t="shared" si="0"/>
        <v>-1.5</v>
      </c>
      <c r="L17" s="1">
        <f t="shared" si="1"/>
        <v>2.25</v>
      </c>
      <c r="M17" s="1"/>
      <c r="N17" s="43" t="s">
        <v>57</v>
      </c>
      <c r="O17" s="1">
        <f>_xlfn.VAR.S(C14:C63)</f>
        <v>1.0714285714285714</v>
      </c>
      <c r="P17" s="1"/>
      <c r="Q17" s="1">
        <f>SQRT(O17)</f>
        <v>1.0350983390135313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>
      <c r="A18" s="1"/>
      <c r="B18" s="1"/>
      <c r="C18" s="1">
        <v>7</v>
      </c>
      <c r="D18" s="1"/>
      <c r="E18" s="1"/>
      <c r="F18" s="1"/>
      <c r="G18" s="1"/>
      <c r="H18" s="1"/>
      <c r="I18" s="1"/>
      <c r="J18" s="1"/>
      <c r="K18" s="1">
        <f t="shared" si="0"/>
        <v>-0.5</v>
      </c>
      <c r="L18" s="1">
        <f t="shared" si="1"/>
        <v>0.25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>
      <c r="A19" s="1"/>
      <c r="B19" s="1"/>
      <c r="C19" s="1">
        <v>8</v>
      </c>
      <c r="D19" s="1"/>
      <c r="E19" s="1"/>
      <c r="F19" s="1"/>
      <c r="G19" s="1"/>
      <c r="H19" s="1"/>
      <c r="I19" s="1"/>
      <c r="J19" s="1"/>
      <c r="K19" s="1">
        <f t="shared" si="0"/>
        <v>0.5</v>
      </c>
      <c r="L19" s="1">
        <f t="shared" si="1"/>
        <v>0.25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>
      <c r="A20" s="1"/>
      <c r="B20" s="1"/>
      <c r="C20" s="1">
        <v>9</v>
      </c>
      <c r="D20" s="1"/>
      <c r="E20" s="1"/>
      <c r="F20" s="1"/>
      <c r="G20" s="1"/>
      <c r="H20" s="1"/>
      <c r="I20" s="1"/>
      <c r="J20" s="1"/>
      <c r="K20" s="1">
        <f t="shared" si="0"/>
        <v>1.5</v>
      </c>
      <c r="L20" s="1">
        <f t="shared" si="1"/>
        <v>2.25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>
      <c r="A21" s="1"/>
      <c r="B21" s="1"/>
      <c r="C21" s="1">
        <v>8</v>
      </c>
      <c r="D21" s="1"/>
      <c r="E21" s="1"/>
      <c r="F21" s="1"/>
      <c r="G21" s="1"/>
      <c r="H21" s="1"/>
      <c r="I21" s="1"/>
      <c r="J21" s="1"/>
      <c r="K21" s="1">
        <f t="shared" si="0"/>
        <v>0.5</v>
      </c>
      <c r="L21" s="1">
        <f t="shared" si="1"/>
        <v>0.25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>
      <c r="A22" s="1"/>
      <c r="B22" s="1"/>
      <c r="C22" s="1">
        <v>7</v>
      </c>
      <c r="D22" s="1"/>
      <c r="E22" s="1"/>
      <c r="F22" s="1"/>
      <c r="G22" s="1"/>
      <c r="H22" s="1"/>
      <c r="I22" s="1"/>
      <c r="J22" s="1"/>
      <c r="K22" s="1">
        <f t="shared" si="0"/>
        <v>-0.5</v>
      </c>
      <c r="L22" s="1">
        <f t="shared" si="1"/>
        <v>0.25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>
      <c r="A23" s="1"/>
      <c r="B23" s="1"/>
      <c r="C23" s="1">
        <v>6</v>
      </c>
      <c r="D23" s="1"/>
      <c r="E23" s="1"/>
      <c r="F23" s="1"/>
      <c r="G23" s="1"/>
      <c r="H23" s="1"/>
      <c r="I23" s="1"/>
      <c r="J23" s="1"/>
      <c r="K23" s="1">
        <f t="shared" si="0"/>
        <v>-1.5</v>
      </c>
      <c r="L23" s="1">
        <f t="shared" si="1"/>
        <v>2.25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>
      <c r="A24" s="1"/>
      <c r="B24" s="1"/>
      <c r="C24" s="1">
        <v>8</v>
      </c>
      <c r="D24" s="1"/>
      <c r="E24" s="1"/>
      <c r="F24" s="1"/>
      <c r="G24" s="1"/>
      <c r="H24" s="1"/>
      <c r="I24" s="1"/>
      <c r="J24" s="1"/>
      <c r="K24" s="1">
        <f t="shared" si="0"/>
        <v>0.5</v>
      </c>
      <c r="L24" s="1">
        <f t="shared" si="1"/>
        <v>0.25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>
      <c r="A25" s="1"/>
      <c r="B25" s="1"/>
      <c r="C25" s="1">
        <v>9</v>
      </c>
      <c r="D25" s="1"/>
      <c r="E25" s="1"/>
      <c r="F25" s="1"/>
      <c r="G25" s="1"/>
      <c r="H25" s="1"/>
      <c r="I25" s="1"/>
      <c r="J25" s="1"/>
      <c r="K25" s="1">
        <f t="shared" si="0"/>
        <v>1.5</v>
      </c>
      <c r="L25" s="1">
        <f t="shared" si="1"/>
        <v>2.25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>
      <c r="A26" s="1"/>
      <c r="B26" s="1"/>
      <c r="C26" s="1">
        <v>7</v>
      </c>
      <c r="D26" s="1"/>
      <c r="E26" s="1"/>
      <c r="F26" s="1"/>
      <c r="G26" s="1"/>
      <c r="H26" s="1"/>
      <c r="I26" s="1"/>
      <c r="J26" s="1"/>
      <c r="K26" s="1">
        <f t="shared" si="0"/>
        <v>-0.5</v>
      </c>
      <c r="L26" s="1">
        <f t="shared" si="1"/>
        <v>0.25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>
      <c r="A27" s="1"/>
      <c r="B27" s="1"/>
      <c r="C27" s="1">
        <v>8</v>
      </c>
      <c r="D27" s="1"/>
      <c r="E27" s="1"/>
      <c r="F27" s="1"/>
      <c r="G27" s="1"/>
      <c r="H27" s="1"/>
      <c r="I27" s="1"/>
      <c r="J27" s="1"/>
      <c r="K27" s="1">
        <f t="shared" si="0"/>
        <v>0.5</v>
      </c>
      <c r="L27" s="1">
        <f t="shared" si="1"/>
        <v>0.25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>
      <c r="C28" s="1">
        <v>7</v>
      </c>
      <c r="K28" s="1">
        <f t="shared" si="0"/>
        <v>-0.5</v>
      </c>
      <c r="L28" s="1">
        <f t="shared" si="1"/>
        <v>0.25</v>
      </c>
    </row>
    <row r="29" spans="1:37">
      <c r="C29" s="1">
        <v>6</v>
      </c>
      <c r="K29" s="1">
        <f t="shared" si="0"/>
        <v>-1.5</v>
      </c>
      <c r="L29" s="1">
        <f t="shared" si="1"/>
        <v>2.25</v>
      </c>
    </row>
    <row r="30" spans="1:37">
      <c r="C30" s="1">
        <v>8</v>
      </c>
      <c r="K30" s="1">
        <f t="shared" si="0"/>
        <v>0.5</v>
      </c>
      <c r="L30" s="1">
        <f t="shared" si="1"/>
        <v>0.25</v>
      </c>
    </row>
    <row r="31" spans="1:37">
      <c r="C31" s="1">
        <v>9</v>
      </c>
      <c r="K31" s="1">
        <f t="shared" si="0"/>
        <v>1.5</v>
      </c>
      <c r="L31" s="1">
        <f t="shared" si="1"/>
        <v>2.25</v>
      </c>
    </row>
    <row r="32" spans="1:37">
      <c r="C32" s="1">
        <v>6</v>
      </c>
      <c r="K32" s="1">
        <f t="shared" si="0"/>
        <v>-1.5</v>
      </c>
      <c r="L32" s="1">
        <f t="shared" si="1"/>
        <v>2.25</v>
      </c>
    </row>
    <row r="33" spans="3:12">
      <c r="C33" s="1">
        <v>7</v>
      </c>
      <c r="K33" s="1">
        <f t="shared" si="0"/>
        <v>-0.5</v>
      </c>
      <c r="L33" s="1">
        <f t="shared" si="1"/>
        <v>0.25</v>
      </c>
    </row>
    <row r="34" spans="3:12">
      <c r="C34" s="1">
        <v>8</v>
      </c>
      <c r="K34" s="1">
        <f t="shared" si="0"/>
        <v>0.5</v>
      </c>
      <c r="L34" s="1">
        <f t="shared" si="1"/>
        <v>0.25</v>
      </c>
    </row>
    <row r="35" spans="3:12">
      <c r="C35" s="1">
        <v>9</v>
      </c>
      <c r="K35" s="1">
        <f t="shared" si="0"/>
        <v>1.5</v>
      </c>
      <c r="L35" s="1">
        <f t="shared" si="1"/>
        <v>2.25</v>
      </c>
    </row>
    <row r="36" spans="3:12">
      <c r="C36" s="1">
        <v>7</v>
      </c>
      <c r="K36" s="1">
        <f t="shared" si="0"/>
        <v>-0.5</v>
      </c>
      <c r="L36" s="1">
        <f t="shared" si="1"/>
        <v>0.25</v>
      </c>
    </row>
    <row r="37" spans="3:12">
      <c r="C37" s="1">
        <v>6</v>
      </c>
      <c r="K37" s="1">
        <f t="shared" si="0"/>
        <v>-1.5</v>
      </c>
      <c r="L37" s="1">
        <f t="shared" si="1"/>
        <v>2.25</v>
      </c>
    </row>
    <row r="38" spans="3:12">
      <c r="C38" s="1">
        <v>7</v>
      </c>
      <c r="K38" s="1">
        <f t="shared" si="0"/>
        <v>-0.5</v>
      </c>
      <c r="L38" s="1">
        <f t="shared" si="1"/>
        <v>0.25</v>
      </c>
    </row>
    <row r="39" spans="3:12">
      <c r="C39" s="1">
        <v>8</v>
      </c>
      <c r="K39" s="1">
        <f t="shared" si="0"/>
        <v>0.5</v>
      </c>
      <c r="L39" s="1">
        <f t="shared" si="1"/>
        <v>0.25</v>
      </c>
    </row>
    <row r="40" spans="3:12">
      <c r="C40" s="1">
        <v>9</v>
      </c>
      <c r="K40" s="1">
        <f t="shared" si="0"/>
        <v>1.5</v>
      </c>
      <c r="L40" s="1">
        <f t="shared" si="1"/>
        <v>2.25</v>
      </c>
    </row>
    <row r="41" spans="3:12">
      <c r="C41" s="1">
        <v>8</v>
      </c>
      <c r="K41" s="1">
        <f t="shared" si="0"/>
        <v>0.5</v>
      </c>
      <c r="L41" s="1">
        <f t="shared" si="1"/>
        <v>0.25</v>
      </c>
    </row>
    <row r="42" spans="3:12">
      <c r="C42" s="1">
        <v>7</v>
      </c>
      <c r="K42" s="1">
        <f t="shared" si="0"/>
        <v>-0.5</v>
      </c>
      <c r="L42" s="1">
        <f t="shared" si="1"/>
        <v>0.25</v>
      </c>
    </row>
    <row r="43" spans="3:12">
      <c r="C43" s="1">
        <v>6</v>
      </c>
      <c r="K43" s="1">
        <f t="shared" si="0"/>
        <v>-1.5</v>
      </c>
      <c r="L43" s="1">
        <f t="shared" si="1"/>
        <v>2.25</v>
      </c>
    </row>
    <row r="44" spans="3:12">
      <c r="C44" s="1">
        <v>9</v>
      </c>
      <c r="K44" s="1">
        <f t="shared" si="0"/>
        <v>1.5</v>
      </c>
      <c r="L44" s="1">
        <f t="shared" si="1"/>
        <v>2.25</v>
      </c>
    </row>
    <row r="45" spans="3:12">
      <c r="C45" s="1">
        <v>8</v>
      </c>
      <c r="K45" s="1">
        <f t="shared" si="0"/>
        <v>0.5</v>
      </c>
      <c r="L45" s="1">
        <f t="shared" si="1"/>
        <v>0.25</v>
      </c>
    </row>
    <row r="46" spans="3:12">
      <c r="C46" s="1">
        <v>7</v>
      </c>
      <c r="K46" s="1">
        <f t="shared" si="0"/>
        <v>-0.5</v>
      </c>
      <c r="L46" s="1">
        <f t="shared" si="1"/>
        <v>0.25</v>
      </c>
    </row>
    <row r="47" spans="3:12">
      <c r="C47" s="1">
        <v>6</v>
      </c>
      <c r="K47" s="1">
        <f t="shared" si="0"/>
        <v>-1.5</v>
      </c>
      <c r="L47" s="1">
        <f t="shared" si="1"/>
        <v>2.25</v>
      </c>
    </row>
    <row r="48" spans="3:12">
      <c r="C48" s="1">
        <v>8</v>
      </c>
      <c r="K48" s="1">
        <f t="shared" si="0"/>
        <v>0.5</v>
      </c>
      <c r="L48" s="1">
        <f t="shared" si="1"/>
        <v>0.25</v>
      </c>
    </row>
    <row r="49" spans="3:12">
      <c r="C49" s="1">
        <v>9</v>
      </c>
      <c r="K49" s="1">
        <f t="shared" si="0"/>
        <v>1.5</v>
      </c>
      <c r="L49" s="1">
        <f t="shared" si="1"/>
        <v>2.25</v>
      </c>
    </row>
    <row r="50" spans="3:12">
      <c r="C50" s="1">
        <v>7</v>
      </c>
      <c r="K50" s="1">
        <f t="shared" si="0"/>
        <v>-0.5</v>
      </c>
      <c r="L50" s="1">
        <f t="shared" si="1"/>
        <v>0.25</v>
      </c>
    </row>
    <row r="51" spans="3:12">
      <c r="C51" s="1">
        <v>8</v>
      </c>
      <c r="K51" s="1">
        <f t="shared" si="0"/>
        <v>0.5</v>
      </c>
      <c r="L51" s="1">
        <f t="shared" si="1"/>
        <v>0.25</v>
      </c>
    </row>
    <row r="52" spans="3:12">
      <c r="C52" s="1">
        <v>7</v>
      </c>
      <c r="K52" s="1">
        <f t="shared" si="0"/>
        <v>-0.5</v>
      </c>
      <c r="L52" s="1">
        <f t="shared" si="1"/>
        <v>0.25</v>
      </c>
    </row>
    <row r="53" spans="3:12">
      <c r="C53" s="1">
        <v>6</v>
      </c>
      <c r="K53" s="1">
        <f t="shared" si="0"/>
        <v>-1.5</v>
      </c>
      <c r="L53" s="1">
        <f t="shared" si="1"/>
        <v>2.25</v>
      </c>
    </row>
    <row r="54" spans="3:12">
      <c r="C54" s="1">
        <v>9</v>
      </c>
      <c r="K54" s="1">
        <f t="shared" si="0"/>
        <v>1.5</v>
      </c>
      <c r="L54" s="1">
        <f t="shared" si="1"/>
        <v>2.25</v>
      </c>
    </row>
    <row r="55" spans="3:12">
      <c r="C55" s="1">
        <v>8</v>
      </c>
      <c r="K55" s="1">
        <f t="shared" si="0"/>
        <v>0.5</v>
      </c>
      <c r="L55" s="1">
        <f t="shared" si="1"/>
        <v>0.25</v>
      </c>
    </row>
    <row r="56" spans="3:12">
      <c r="C56" s="1">
        <v>7</v>
      </c>
      <c r="K56" s="1">
        <f t="shared" si="0"/>
        <v>-0.5</v>
      </c>
      <c r="L56" s="1">
        <f t="shared" si="1"/>
        <v>0.25</v>
      </c>
    </row>
    <row r="57" spans="3:12">
      <c r="C57" s="1">
        <v>6</v>
      </c>
      <c r="K57" s="1">
        <f t="shared" si="0"/>
        <v>-1.5</v>
      </c>
      <c r="L57" s="1">
        <f t="shared" si="1"/>
        <v>2.25</v>
      </c>
    </row>
    <row r="58" spans="3:12">
      <c r="C58" s="1">
        <v>7</v>
      </c>
      <c r="K58" s="1">
        <f t="shared" si="0"/>
        <v>-0.5</v>
      </c>
      <c r="L58" s="1">
        <f t="shared" si="1"/>
        <v>0.25</v>
      </c>
    </row>
    <row r="59" spans="3:12">
      <c r="C59" s="1">
        <v>8</v>
      </c>
      <c r="K59" s="1">
        <f t="shared" si="0"/>
        <v>0.5</v>
      </c>
      <c r="L59" s="1">
        <f t="shared" si="1"/>
        <v>0.25</v>
      </c>
    </row>
    <row r="60" spans="3:12">
      <c r="C60" s="1">
        <v>9</v>
      </c>
      <c r="K60" s="1">
        <f t="shared" si="0"/>
        <v>1.5</v>
      </c>
      <c r="L60" s="1">
        <f t="shared" si="1"/>
        <v>2.25</v>
      </c>
    </row>
    <row r="61" spans="3:12">
      <c r="C61" s="1">
        <v>8</v>
      </c>
      <c r="K61" s="1">
        <f t="shared" si="0"/>
        <v>0.5</v>
      </c>
      <c r="L61" s="1">
        <f t="shared" si="1"/>
        <v>0.25</v>
      </c>
    </row>
    <row r="62" spans="3:12">
      <c r="C62" s="1">
        <v>7</v>
      </c>
      <c r="K62" s="1">
        <f t="shared" si="0"/>
        <v>-0.5</v>
      </c>
      <c r="L62" s="1">
        <f t="shared" si="1"/>
        <v>0.25</v>
      </c>
    </row>
    <row r="63" spans="3:12">
      <c r="C63" s="1">
        <v>6</v>
      </c>
      <c r="K63" s="1">
        <f t="shared" si="0"/>
        <v>-1.5</v>
      </c>
      <c r="L63" s="1">
        <f t="shared" si="1"/>
        <v>2.25</v>
      </c>
    </row>
    <row r="64" spans="3:12">
      <c r="C64" s="1"/>
      <c r="K64" s="1"/>
      <c r="L64" s="29">
        <f>SUM(L14:L63)/COUNT(L14:L63)</f>
        <v>1.05</v>
      </c>
    </row>
    <row r="65" spans="11:11">
      <c r="K65" s="1"/>
    </row>
    <row r="66" spans="11:11">
      <c r="K66" s="1"/>
    </row>
    <row r="67" spans="11:11">
      <c r="K6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50E3-AE24-4D09-BDF1-777EF06AF526}">
  <dimension ref="A1:AO186"/>
  <sheetViews>
    <sheetView workbookViewId="0">
      <selection activeCell="H112" sqref="H112:H113"/>
    </sheetView>
  </sheetViews>
  <sheetFormatPr defaultRowHeight="14.4"/>
  <cols>
    <col min="5" max="5" width="14.88671875" bestFit="1" customWidth="1"/>
    <col min="7" max="7" width="10.5546875" bestFit="1" customWidth="1"/>
    <col min="8" max="8" width="10.109375" bestFit="1" customWidth="1"/>
    <col min="18" max="18" width="20.44140625" bestFit="1" customWidth="1"/>
  </cols>
  <sheetData>
    <row r="1" spans="1:41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 t="s">
        <v>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 t="s">
        <v>90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 t="s">
        <v>91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 t="s">
        <v>92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 t="s">
        <v>93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 t="s">
        <v>94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 t="s">
        <v>95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 t="s">
        <v>96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 t="s">
        <v>97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 t="s">
        <v>98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 t="s">
        <v>99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 t="s">
        <v>100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 t="s">
        <v>101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 t="s">
        <v>102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7" t="s">
        <v>7</v>
      </c>
      <c r="B19" s="44" t="s">
        <v>29</v>
      </c>
      <c r="C19" s="1"/>
      <c r="D19" s="1"/>
      <c r="E19" s="27" t="s">
        <v>30</v>
      </c>
      <c r="F19" s="1"/>
      <c r="G19" s="1"/>
      <c r="H19" s="27" t="s">
        <v>47</v>
      </c>
      <c r="I19" s="1"/>
      <c r="J19" s="1"/>
      <c r="K19" s="1"/>
      <c r="L19" s="27" t="s">
        <v>53</v>
      </c>
      <c r="M19" s="27" t="s">
        <v>54</v>
      </c>
      <c r="N19" s="1"/>
      <c r="O19" s="1"/>
      <c r="P19" s="27" t="s">
        <v>51</v>
      </c>
      <c r="Q19" s="1"/>
      <c r="R19" s="27" t="s">
        <v>55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">
        <v>10</v>
      </c>
      <c r="C20" s="1"/>
      <c r="D20" s="1"/>
      <c r="E20" s="1">
        <f>AVERAGE(B20:B119)</f>
        <v>16.739999999999998</v>
      </c>
      <c r="F20" s="1"/>
      <c r="G20" s="7" t="s">
        <v>48</v>
      </c>
      <c r="H20" s="7" t="s">
        <v>77</v>
      </c>
      <c r="I20" s="7" t="s">
        <v>47</v>
      </c>
      <c r="J20" s="1"/>
      <c r="K20" s="1"/>
      <c r="L20" s="1">
        <f>B20-$E$20</f>
        <v>-6.7399999999999984</v>
      </c>
      <c r="M20" s="1">
        <f>L20*L20</f>
        <v>45.427599999999977</v>
      </c>
      <c r="N20" s="1"/>
      <c r="O20" s="17" t="s">
        <v>56</v>
      </c>
      <c r="P20" s="1">
        <f>_xlfn.VAR.P(B20:B119)</f>
        <v>16.9924</v>
      </c>
      <c r="Q20" s="1"/>
      <c r="R20" s="1">
        <f>_xlfn.STDEV.P(B20:B119)</f>
        <v>4.1221838872131844</v>
      </c>
      <c r="S20" s="1"/>
      <c r="T20" s="1">
        <f>SQRT(P20)</f>
        <v>4.1221838872131844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">
        <v>15</v>
      </c>
      <c r="C21" s="1"/>
      <c r="D21" s="1"/>
      <c r="E21" s="1"/>
      <c r="F21" s="1"/>
      <c r="G21" s="1">
        <f>MAX(B20:B119)</f>
        <v>27</v>
      </c>
      <c r="H21" s="1">
        <f>MIN(B20:B119)</f>
        <v>8</v>
      </c>
      <c r="I21" s="1">
        <f>G21-H21</f>
        <v>19</v>
      </c>
      <c r="J21" s="1"/>
      <c r="K21" s="1"/>
      <c r="L21" s="1">
        <f t="shared" ref="L21:L84" si="0">B21-$E$20</f>
        <v>-1.7399999999999984</v>
      </c>
      <c r="M21" s="1">
        <f t="shared" ref="M21:M84" si="1">L21*L21</f>
        <v>3.0275999999999947</v>
      </c>
      <c r="N21" s="1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">
        <v>12</v>
      </c>
      <c r="C22" s="1"/>
      <c r="D22" s="1"/>
      <c r="E22" s="1"/>
      <c r="F22" s="1"/>
      <c r="G22" s="1"/>
      <c r="H22" s="17" t="s">
        <v>50</v>
      </c>
      <c r="I22" s="1"/>
      <c r="J22" s="1"/>
      <c r="K22" s="1"/>
      <c r="L22" s="1">
        <f t="shared" si="0"/>
        <v>-4.7399999999999984</v>
      </c>
      <c r="M22" s="1">
        <f t="shared" si="1"/>
        <v>22.467599999999987</v>
      </c>
      <c r="N22" s="1"/>
      <c r="O22" s="17" t="s">
        <v>57</v>
      </c>
      <c r="P22" s="1">
        <f>_xlfn.VAR.S(B20:B119)</f>
        <v>17.164040404040421</v>
      </c>
      <c r="Q22" s="1"/>
      <c r="R22" s="1">
        <f>_xlfn.STDEV.S(B20:B119)</f>
        <v>4.1429506881014673</v>
      </c>
      <c r="S22" s="1"/>
      <c r="T22" s="1">
        <f>SQRT(P22)</f>
        <v>4.1429506881014673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>
        <v>18</v>
      </c>
      <c r="C23" s="1"/>
      <c r="D23" s="1"/>
      <c r="E23" s="1"/>
      <c r="F23" s="1"/>
      <c r="G23" s="1"/>
      <c r="H23" s="1"/>
      <c r="I23" s="1"/>
      <c r="J23" s="1"/>
      <c r="K23" s="1"/>
      <c r="L23" s="1">
        <f t="shared" si="0"/>
        <v>1.2600000000000016</v>
      </c>
      <c r="M23" s="1">
        <f t="shared" si="1"/>
        <v>1.5876000000000039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>
        <v>20</v>
      </c>
      <c r="C24" s="1"/>
      <c r="D24" s="1"/>
      <c r="E24" s="1"/>
      <c r="F24" s="1"/>
      <c r="G24" s="1"/>
      <c r="H24" s="1">
        <f>MAX(B20:B119)-MIN(B20:B119)</f>
        <v>19</v>
      </c>
      <c r="I24" s="1"/>
      <c r="J24" s="1"/>
      <c r="K24" s="1"/>
      <c r="L24" s="1">
        <f t="shared" si="0"/>
        <v>3.2600000000000016</v>
      </c>
      <c r="M24" s="1">
        <f t="shared" si="1"/>
        <v>10.62760000000001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>
        <v>25</v>
      </c>
      <c r="C25" s="1"/>
      <c r="D25" s="1"/>
      <c r="E25" s="1"/>
      <c r="F25" s="1"/>
      <c r="G25" s="1"/>
      <c r="H25" s="1"/>
      <c r="I25" s="1"/>
      <c r="J25" s="1"/>
      <c r="K25" s="1"/>
      <c r="L25" s="1">
        <f t="shared" si="0"/>
        <v>8.2600000000000016</v>
      </c>
      <c r="M25" s="1">
        <f t="shared" si="1"/>
        <v>68.227600000000024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/>
      <c r="B26" s="1">
        <v>8</v>
      </c>
      <c r="C26" s="1"/>
      <c r="D26" s="1"/>
      <c r="E26" s="1"/>
      <c r="F26" s="1"/>
      <c r="G26" s="1"/>
      <c r="H26" s="1"/>
      <c r="I26" s="1"/>
      <c r="J26" s="1"/>
      <c r="K26" s="1"/>
      <c r="L26" s="1">
        <f t="shared" si="0"/>
        <v>-8.7399999999999984</v>
      </c>
      <c r="M26" s="1">
        <f t="shared" si="1"/>
        <v>76.387599999999978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/>
      <c r="B27" s="1">
        <v>14</v>
      </c>
      <c r="C27" s="1"/>
      <c r="D27" s="1"/>
      <c r="E27" s="1"/>
      <c r="F27" s="1"/>
      <c r="G27" s="1"/>
      <c r="H27" s="1"/>
      <c r="I27" s="1"/>
      <c r="J27" s="1"/>
      <c r="K27" s="1"/>
      <c r="L27" s="1">
        <f t="shared" si="0"/>
        <v>-2.7399999999999984</v>
      </c>
      <c r="M27" s="1">
        <f t="shared" si="1"/>
        <v>7.5075999999999912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/>
      <c r="B28" s="1">
        <v>16</v>
      </c>
      <c r="C28" s="1"/>
      <c r="D28" s="1"/>
      <c r="E28" s="1"/>
      <c r="F28" s="1"/>
      <c r="G28" s="1"/>
      <c r="H28" s="1"/>
      <c r="I28" s="1"/>
      <c r="J28" s="1"/>
      <c r="K28" s="1"/>
      <c r="L28" s="1">
        <f t="shared" si="0"/>
        <v>-0.73999999999999844</v>
      </c>
      <c r="M28" s="1">
        <f t="shared" si="1"/>
        <v>0.54759999999999764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/>
      <c r="B29" s="1">
        <v>22</v>
      </c>
      <c r="C29" s="1"/>
      <c r="D29" s="1"/>
      <c r="E29" s="1"/>
      <c r="F29" s="1"/>
      <c r="G29" s="1"/>
      <c r="H29" s="1"/>
      <c r="I29" s="1"/>
      <c r="J29" s="1"/>
      <c r="K29" s="1"/>
      <c r="L29" s="1">
        <f t="shared" si="0"/>
        <v>5.2600000000000016</v>
      </c>
      <c r="M29" s="1">
        <f t="shared" si="1"/>
        <v>27.667600000000018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/>
      <c r="B30" s="1">
        <v>9</v>
      </c>
      <c r="C30" s="1"/>
      <c r="D30" s="1"/>
      <c r="E30" s="1"/>
      <c r="F30" s="1"/>
      <c r="G30" s="1"/>
      <c r="H30" s="1"/>
      <c r="I30" s="1"/>
      <c r="J30" s="1"/>
      <c r="K30" s="1"/>
      <c r="L30" s="1">
        <f t="shared" si="0"/>
        <v>-7.7399999999999984</v>
      </c>
      <c r="M30" s="1">
        <f t="shared" si="1"/>
        <v>59.907599999999974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/>
      <c r="B31" s="1">
        <v>17</v>
      </c>
      <c r="C31" s="1"/>
      <c r="D31" s="1"/>
      <c r="E31" s="1"/>
      <c r="F31" s="1"/>
      <c r="G31" s="1"/>
      <c r="H31" s="1"/>
      <c r="I31" s="1"/>
      <c r="J31" s="1"/>
      <c r="K31" s="1"/>
      <c r="L31" s="1">
        <f t="shared" si="0"/>
        <v>0.26000000000000156</v>
      </c>
      <c r="M31" s="1">
        <f t="shared" si="1"/>
        <v>6.7600000000000812E-2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/>
      <c r="B32" s="1">
        <v>11</v>
      </c>
      <c r="C32" s="1"/>
      <c r="D32" s="1"/>
      <c r="E32" s="1"/>
      <c r="F32" s="1"/>
      <c r="G32" s="1"/>
      <c r="H32" s="1"/>
      <c r="I32" s="1"/>
      <c r="J32" s="1"/>
      <c r="K32" s="1"/>
      <c r="L32" s="1">
        <f t="shared" si="0"/>
        <v>-5.7399999999999984</v>
      </c>
      <c r="M32" s="1">
        <f t="shared" si="1"/>
        <v>32.94759999999998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/>
      <c r="B33" s="1">
        <v>13</v>
      </c>
      <c r="C33" s="1"/>
      <c r="D33" s="1"/>
      <c r="E33" s="1"/>
      <c r="F33" s="1"/>
      <c r="G33" s="1"/>
      <c r="H33" s="1"/>
      <c r="I33" s="1"/>
      <c r="J33" s="1"/>
      <c r="K33" s="1"/>
      <c r="L33" s="1">
        <f t="shared" si="0"/>
        <v>-3.7399999999999984</v>
      </c>
      <c r="M33" s="1">
        <f t="shared" si="1"/>
        <v>13.987599999999988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/>
      <c r="B34" s="1">
        <v>19</v>
      </c>
      <c r="C34" s="1"/>
      <c r="D34" s="1"/>
      <c r="E34" s="1"/>
      <c r="F34" s="1"/>
      <c r="G34" s="1"/>
      <c r="H34" s="1"/>
      <c r="I34" s="1"/>
      <c r="J34" s="1"/>
      <c r="K34" s="1"/>
      <c r="L34" s="1">
        <f t="shared" si="0"/>
        <v>2.2600000000000016</v>
      </c>
      <c r="M34" s="1">
        <f t="shared" si="1"/>
        <v>5.1076000000000068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/>
      <c r="B35" s="1">
        <v>23</v>
      </c>
      <c r="C35" s="1"/>
      <c r="D35" s="1"/>
      <c r="E35" s="1"/>
      <c r="F35" s="1"/>
      <c r="G35" s="1"/>
      <c r="H35" s="1"/>
      <c r="I35" s="1"/>
      <c r="J35" s="1"/>
      <c r="K35" s="1"/>
      <c r="L35" s="1">
        <f t="shared" si="0"/>
        <v>6.2600000000000016</v>
      </c>
      <c r="M35" s="1">
        <f t="shared" si="1"/>
        <v>39.187600000000018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/>
      <c r="B36" s="1">
        <v>21</v>
      </c>
      <c r="C36" s="1"/>
      <c r="D36" s="1"/>
      <c r="E36" s="1"/>
      <c r="F36" s="1"/>
      <c r="G36" s="1"/>
      <c r="H36" s="1"/>
      <c r="I36" s="1"/>
      <c r="J36" s="1"/>
      <c r="K36" s="1"/>
      <c r="L36" s="1">
        <f t="shared" si="0"/>
        <v>4.2600000000000016</v>
      </c>
      <c r="M36" s="1">
        <f t="shared" si="1"/>
        <v>18.147600000000015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/>
      <c r="B37" s="1">
        <v>16</v>
      </c>
      <c r="C37" s="1"/>
      <c r="D37" s="1"/>
      <c r="E37" s="1"/>
      <c r="F37" s="1"/>
      <c r="G37" s="1"/>
      <c r="H37" s="1"/>
      <c r="I37" s="1"/>
      <c r="J37" s="1"/>
      <c r="K37" s="1"/>
      <c r="L37" s="1">
        <f t="shared" si="0"/>
        <v>-0.73999999999999844</v>
      </c>
      <c r="M37" s="1">
        <f t="shared" si="1"/>
        <v>0.54759999999999764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/>
      <c r="B38" s="1">
        <v>24</v>
      </c>
      <c r="C38" s="1"/>
      <c r="D38" s="1"/>
      <c r="E38" s="1"/>
      <c r="F38" s="1"/>
      <c r="G38" s="1"/>
      <c r="H38" s="1"/>
      <c r="I38" s="1"/>
      <c r="J38" s="1"/>
      <c r="K38" s="1"/>
      <c r="L38" s="1">
        <f t="shared" si="0"/>
        <v>7.2600000000000016</v>
      </c>
      <c r="M38" s="1">
        <f t="shared" si="1"/>
        <v>52.707600000000021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/>
      <c r="B39" s="1">
        <v>27</v>
      </c>
      <c r="C39" s="1"/>
      <c r="D39" s="1"/>
      <c r="E39" s="1"/>
      <c r="F39" s="1"/>
      <c r="G39" s="1"/>
      <c r="H39" s="1"/>
      <c r="I39" s="1"/>
      <c r="J39" s="1"/>
      <c r="K39" s="1"/>
      <c r="L39" s="1">
        <f t="shared" si="0"/>
        <v>10.260000000000002</v>
      </c>
      <c r="M39" s="1">
        <f t="shared" si="1"/>
        <v>105.26760000000003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/>
      <c r="B40" s="1">
        <v>13</v>
      </c>
      <c r="C40" s="1"/>
      <c r="D40" s="1"/>
      <c r="E40" s="1"/>
      <c r="F40" s="1"/>
      <c r="G40" s="1"/>
      <c r="H40" s="1"/>
      <c r="I40" s="1"/>
      <c r="J40" s="1"/>
      <c r="K40" s="1"/>
      <c r="L40" s="1">
        <f t="shared" si="0"/>
        <v>-3.7399999999999984</v>
      </c>
      <c r="M40" s="1">
        <f t="shared" si="1"/>
        <v>13.987599999999988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/>
      <c r="B41" s="1">
        <v>10</v>
      </c>
      <c r="C41" s="1"/>
      <c r="D41" s="1"/>
      <c r="E41" s="1"/>
      <c r="F41" s="1"/>
      <c r="G41" s="1"/>
      <c r="H41" s="1"/>
      <c r="I41" s="1"/>
      <c r="J41" s="1"/>
      <c r="K41" s="1"/>
      <c r="L41" s="1">
        <f t="shared" si="0"/>
        <v>-6.7399999999999984</v>
      </c>
      <c r="M41" s="1">
        <f t="shared" si="1"/>
        <v>45.427599999999977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1">
        <v>18</v>
      </c>
      <c r="C42" s="1"/>
      <c r="D42" s="1"/>
      <c r="E42" s="1"/>
      <c r="F42" s="1"/>
      <c r="G42" s="1"/>
      <c r="H42" s="1"/>
      <c r="I42" s="1"/>
      <c r="J42" s="1"/>
      <c r="K42" s="1"/>
      <c r="L42" s="1">
        <f t="shared" si="0"/>
        <v>1.2600000000000016</v>
      </c>
      <c r="M42" s="1">
        <f t="shared" si="1"/>
        <v>1.5876000000000039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>
        <v>16</v>
      </c>
      <c r="C43" s="1"/>
      <c r="D43" s="1"/>
      <c r="E43" s="1"/>
      <c r="F43" s="1"/>
      <c r="G43" s="1"/>
      <c r="H43" s="1"/>
      <c r="I43" s="1"/>
      <c r="J43" s="1"/>
      <c r="K43" s="1"/>
      <c r="L43" s="1">
        <f t="shared" si="0"/>
        <v>-0.73999999999999844</v>
      </c>
      <c r="M43" s="1">
        <f t="shared" si="1"/>
        <v>0.54759999999999764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>
        <v>12</v>
      </c>
      <c r="C44" s="1"/>
      <c r="D44" s="1"/>
      <c r="E44" s="1"/>
      <c r="F44" s="1"/>
      <c r="G44" s="1"/>
      <c r="H44" s="1"/>
      <c r="I44" s="1"/>
      <c r="J44" s="1"/>
      <c r="K44" s="1"/>
      <c r="L44" s="1">
        <f t="shared" si="0"/>
        <v>-4.7399999999999984</v>
      </c>
      <c r="M44" s="1">
        <f t="shared" si="1"/>
        <v>22.467599999999987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>
        <v>14</v>
      </c>
      <c r="C45" s="1"/>
      <c r="D45" s="1"/>
      <c r="E45" s="1"/>
      <c r="F45" s="1"/>
      <c r="G45" s="1"/>
      <c r="H45" s="1"/>
      <c r="I45" s="1"/>
      <c r="J45" s="1"/>
      <c r="K45" s="1"/>
      <c r="L45" s="1">
        <f t="shared" si="0"/>
        <v>-2.7399999999999984</v>
      </c>
      <c r="M45" s="1">
        <f t="shared" si="1"/>
        <v>7.5075999999999912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>
        <v>19</v>
      </c>
      <c r="C46" s="1"/>
      <c r="D46" s="1"/>
      <c r="E46" s="1"/>
      <c r="F46" s="1"/>
      <c r="G46" s="1"/>
      <c r="H46" s="1"/>
      <c r="I46" s="1"/>
      <c r="J46" s="1"/>
      <c r="K46" s="1"/>
      <c r="L46" s="1">
        <f t="shared" si="0"/>
        <v>2.2600000000000016</v>
      </c>
      <c r="M46" s="1">
        <f t="shared" si="1"/>
        <v>5.1076000000000068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>
        <v>21</v>
      </c>
      <c r="C47" s="1"/>
      <c r="D47" s="1"/>
      <c r="E47" s="1"/>
      <c r="F47" s="1"/>
      <c r="G47" s="1"/>
      <c r="H47" s="1"/>
      <c r="I47" s="1"/>
      <c r="J47" s="1"/>
      <c r="K47" s="1"/>
      <c r="L47" s="1">
        <f t="shared" si="0"/>
        <v>4.2600000000000016</v>
      </c>
      <c r="M47" s="1">
        <f t="shared" si="1"/>
        <v>18.147600000000015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>
        <v>11</v>
      </c>
      <c r="C48" s="1"/>
      <c r="D48" s="1"/>
      <c r="E48" s="1"/>
      <c r="F48" s="1"/>
      <c r="G48" s="1"/>
      <c r="H48" s="1"/>
      <c r="I48" s="1"/>
      <c r="J48" s="1"/>
      <c r="K48" s="1"/>
      <c r="L48" s="1">
        <f t="shared" si="0"/>
        <v>-5.7399999999999984</v>
      </c>
      <c r="M48" s="1">
        <f t="shared" si="1"/>
        <v>32.94759999999998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/>
      <c r="B49" s="1">
        <v>17</v>
      </c>
      <c r="C49" s="1"/>
      <c r="D49" s="1"/>
      <c r="E49" s="1"/>
      <c r="F49" s="1"/>
      <c r="G49" s="1"/>
      <c r="H49" s="1"/>
      <c r="I49" s="1"/>
      <c r="J49" s="1"/>
      <c r="K49" s="1"/>
      <c r="L49" s="1">
        <f t="shared" si="0"/>
        <v>0.26000000000000156</v>
      </c>
      <c r="M49" s="1">
        <f t="shared" si="1"/>
        <v>6.7600000000000812E-2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/>
      <c r="B50" s="1">
        <v>15</v>
      </c>
      <c r="C50" s="1"/>
      <c r="D50" s="1"/>
      <c r="E50" s="1"/>
      <c r="F50" s="1"/>
      <c r="G50" s="1"/>
      <c r="H50" s="1"/>
      <c r="I50" s="1"/>
      <c r="J50" s="1"/>
      <c r="K50" s="1"/>
      <c r="L50" s="1">
        <f t="shared" si="0"/>
        <v>-1.7399999999999984</v>
      </c>
      <c r="M50" s="1">
        <f t="shared" si="1"/>
        <v>3.0275999999999947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/>
      <c r="B51" s="1">
        <v>20</v>
      </c>
      <c r="C51" s="1"/>
      <c r="D51" s="1"/>
      <c r="E51" s="1"/>
      <c r="F51" s="1"/>
      <c r="G51" s="1"/>
      <c r="H51" s="1"/>
      <c r="I51" s="1"/>
      <c r="J51" s="1"/>
      <c r="K51" s="1"/>
      <c r="L51" s="1">
        <f t="shared" si="0"/>
        <v>3.2600000000000016</v>
      </c>
      <c r="M51" s="1">
        <f t="shared" si="1"/>
        <v>10.62760000000001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/>
      <c r="B52" s="1">
        <v>26</v>
      </c>
      <c r="C52" s="1"/>
      <c r="D52" s="1"/>
      <c r="E52" s="1"/>
      <c r="F52" s="1"/>
      <c r="G52" s="1"/>
      <c r="H52" s="1"/>
      <c r="I52" s="1"/>
      <c r="J52" s="1"/>
      <c r="K52" s="1"/>
      <c r="L52" s="1">
        <f t="shared" si="0"/>
        <v>9.2600000000000016</v>
      </c>
      <c r="M52" s="1">
        <f t="shared" si="1"/>
        <v>85.747600000000034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>
        <v>13</v>
      </c>
      <c r="C53" s="1"/>
      <c r="D53" s="1"/>
      <c r="E53" s="1"/>
      <c r="F53" s="1"/>
      <c r="G53" s="1"/>
      <c r="H53" s="1"/>
      <c r="I53" s="1"/>
      <c r="J53" s="1"/>
      <c r="K53" s="1"/>
      <c r="L53" s="1">
        <f t="shared" si="0"/>
        <v>-3.7399999999999984</v>
      </c>
      <c r="M53" s="1">
        <f t="shared" si="1"/>
        <v>13.987599999999988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>
        <v>12</v>
      </c>
      <c r="C54" s="1"/>
      <c r="D54" s="1"/>
      <c r="E54" s="1"/>
      <c r="F54" s="1"/>
      <c r="G54" s="1"/>
      <c r="H54" s="1"/>
      <c r="I54" s="1"/>
      <c r="J54" s="1"/>
      <c r="K54" s="1"/>
      <c r="L54" s="1">
        <f t="shared" si="0"/>
        <v>-4.7399999999999984</v>
      </c>
      <c r="M54" s="1">
        <f t="shared" si="1"/>
        <v>22.467599999999987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>
        <v>14</v>
      </c>
      <c r="C55" s="1"/>
      <c r="D55" s="1"/>
      <c r="E55" s="1"/>
      <c r="F55" s="1"/>
      <c r="G55" s="1"/>
      <c r="H55" s="1"/>
      <c r="I55" s="1"/>
      <c r="J55" s="1"/>
      <c r="K55" s="1"/>
      <c r="L55" s="1">
        <f t="shared" si="0"/>
        <v>-2.7399999999999984</v>
      </c>
      <c r="M55" s="1">
        <f t="shared" si="1"/>
        <v>7.5075999999999912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/>
      <c r="B56" s="1">
        <v>22</v>
      </c>
      <c r="C56" s="1"/>
      <c r="D56" s="1"/>
      <c r="E56" s="1"/>
      <c r="F56" s="1"/>
      <c r="G56" s="1"/>
      <c r="H56" s="1"/>
      <c r="I56" s="1"/>
      <c r="J56" s="1"/>
      <c r="K56" s="1"/>
      <c r="L56" s="1">
        <f t="shared" si="0"/>
        <v>5.2600000000000016</v>
      </c>
      <c r="M56" s="1">
        <f t="shared" si="1"/>
        <v>27.667600000000018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/>
      <c r="B57" s="1">
        <v>19</v>
      </c>
      <c r="C57" s="1"/>
      <c r="D57" s="1"/>
      <c r="E57" s="1"/>
      <c r="F57" s="1"/>
      <c r="G57" s="1"/>
      <c r="H57" s="1"/>
      <c r="I57" s="1"/>
      <c r="J57" s="1"/>
      <c r="K57" s="1"/>
      <c r="L57" s="1">
        <f t="shared" si="0"/>
        <v>2.2600000000000016</v>
      </c>
      <c r="M57" s="1">
        <f t="shared" si="1"/>
        <v>5.1076000000000068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/>
      <c r="B58" s="1">
        <v>16</v>
      </c>
      <c r="C58" s="1"/>
      <c r="D58" s="1"/>
      <c r="E58" s="1"/>
      <c r="F58" s="1"/>
      <c r="G58" s="1"/>
      <c r="H58" s="1"/>
      <c r="I58" s="1"/>
      <c r="J58" s="1"/>
      <c r="K58" s="1"/>
      <c r="L58" s="1">
        <f t="shared" si="0"/>
        <v>-0.73999999999999844</v>
      </c>
      <c r="M58" s="1">
        <f t="shared" si="1"/>
        <v>0.54759999999999764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1">
        <v>11</v>
      </c>
      <c r="C59" s="1"/>
      <c r="D59" s="1"/>
      <c r="E59" s="1"/>
      <c r="F59" s="1"/>
      <c r="G59" s="1"/>
      <c r="H59" s="1"/>
      <c r="I59" s="1"/>
      <c r="J59" s="1"/>
      <c r="K59" s="1"/>
      <c r="L59" s="1">
        <f t="shared" si="0"/>
        <v>-5.7399999999999984</v>
      </c>
      <c r="M59" s="1">
        <f t="shared" si="1"/>
        <v>32.94759999999998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/>
      <c r="B60" s="1">
        <v>25</v>
      </c>
      <c r="C60" s="1"/>
      <c r="D60" s="1"/>
      <c r="E60" s="1"/>
      <c r="F60" s="1"/>
      <c r="G60" s="1"/>
      <c r="H60" s="1"/>
      <c r="I60" s="1"/>
      <c r="J60" s="1"/>
      <c r="K60" s="1"/>
      <c r="L60" s="1">
        <f t="shared" si="0"/>
        <v>8.2600000000000016</v>
      </c>
      <c r="M60" s="1">
        <f t="shared" si="1"/>
        <v>68.227600000000024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/>
      <c r="B61" s="1">
        <v>18</v>
      </c>
      <c r="C61" s="1"/>
      <c r="D61" s="1"/>
      <c r="E61" s="1"/>
      <c r="F61" s="1"/>
      <c r="G61" s="1"/>
      <c r="H61" s="1"/>
      <c r="I61" s="1"/>
      <c r="J61" s="1"/>
      <c r="K61" s="1"/>
      <c r="L61" s="1">
        <f t="shared" si="0"/>
        <v>1.2600000000000016</v>
      </c>
      <c r="M61" s="1">
        <f t="shared" si="1"/>
        <v>1.5876000000000039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/>
      <c r="B62" s="1">
        <v>16</v>
      </c>
      <c r="C62" s="1"/>
      <c r="D62" s="1"/>
      <c r="E62" s="1"/>
      <c r="F62" s="1"/>
      <c r="G62" s="1"/>
      <c r="H62" s="1"/>
      <c r="I62" s="1"/>
      <c r="J62" s="1"/>
      <c r="K62" s="1"/>
      <c r="L62" s="1">
        <f t="shared" si="0"/>
        <v>-0.73999999999999844</v>
      </c>
      <c r="M62" s="1">
        <f t="shared" si="1"/>
        <v>0.54759999999999764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/>
      <c r="B63" s="1">
        <v>13</v>
      </c>
      <c r="C63" s="1"/>
      <c r="D63" s="1"/>
      <c r="E63" s="1"/>
      <c r="F63" s="1"/>
      <c r="G63" s="1"/>
      <c r="H63" s="1"/>
      <c r="I63" s="1"/>
      <c r="J63" s="1"/>
      <c r="K63" s="1"/>
      <c r="L63" s="1">
        <f t="shared" si="0"/>
        <v>-3.7399999999999984</v>
      </c>
      <c r="M63" s="1">
        <f t="shared" si="1"/>
        <v>13.987599999999988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/>
      <c r="B64" s="1">
        <v>21</v>
      </c>
      <c r="C64" s="1"/>
      <c r="D64" s="1"/>
      <c r="E64" s="1"/>
      <c r="F64" s="1"/>
      <c r="G64" s="1"/>
      <c r="H64" s="1"/>
      <c r="I64" s="1"/>
      <c r="J64" s="1"/>
      <c r="K64" s="1"/>
      <c r="L64" s="1">
        <f t="shared" si="0"/>
        <v>4.2600000000000016</v>
      </c>
      <c r="M64" s="1">
        <f t="shared" si="1"/>
        <v>18.147600000000015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/>
      <c r="B65" s="1">
        <v>20</v>
      </c>
      <c r="C65" s="1"/>
      <c r="D65" s="1"/>
      <c r="E65" s="1"/>
      <c r="F65" s="1"/>
      <c r="G65" s="1"/>
      <c r="H65" s="1"/>
      <c r="I65" s="1"/>
      <c r="J65" s="1"/>
      <c r="K65" s="1"/>
      <c r="L65" s="1">
        <f t="shared" si="0"/>
        <v>3.2600000000000016</v>
      </c>
      <c r="M65" s="1">
        <f t="shared" si="1"/>
        <v>10.62760000000001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/>
      <c r="B66" s="1">
        <v>15</v>
      </c>
      <c r="C66" s="1"/>
      <c r="D66" s="1"/>
      <c r="E66" s="1"/>
      <c r="F66" s="1"/>
      <c r="G66" s="1"/>
      <c r="H66" s="1"/>
      <c r="I66" s="1"/>
      <c r="J66" s="1"/>
      <c r="K66" s="1"/>
      <c r="L66" s="1">
        <f t="shared" si="0"/>
        <v>-1.7399999999999984</v>
      </c>
      <c r="M66" s="1">
        <f t="shared" si="1"/>
        <v>3.0275999999999947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/>
      <c r="B67" s="1">
        <v>12</v>
      </c>
      <c r="C67" s="1"/>
      <c r="D67" s="1"/>
      <c r="E67" s="1"/>
      <c r="F67" s="1"/>
      <c r="G67" s="1"/>
      <c r="H67" s="1"/>
      <c r="I67" s="1"/>
      <c r="J67" s="1"/>
      <c r="K67" s="1"/>
      <c r="L67" s="1">
        <f t="shared" si="0"/>
        <v>-4.7399999999999984</v>
      </c>
      <c r="M67" s="1">
        <f t="shared" si="1"/>
        <v>22.467599999999987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/>
      <c r="B68" s="1">
        <v>19</v>
      </c>
      <c r="C68" s="1"/>
      <c r="D68" s="1"/>
      <c r="E68" s="1"/>
      <c r="F68" s="1"/>
      <c r="G68" s="1"/>
      <c r="H68" s="1"/>
      <c r="I68" s="1"/>
      <c r="J68" s="1"/>
      <c r="K68" s="1"/>
      <c r="L68" s="1">
        <f t="shared" si="0"/>
        <v>2.2600000000000016</v>
      </c>
      <c r="M68" s="1">
        <f t="shared" si="1"/>
        <v>5.1076000000000068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/>
      <c r="B69" s="1">
        <v>17</v>
      </c>
      <c r="C69" s="1"/>
      <c r="D69" s="1"/>
      <c r="E69" s="1"/>
      <c r="F69" s="1"/>
      <c r="G69" s="1"/>
      <c r="H69" s="1"/>
      <c r="I69" s="1"/>
      <c r="J69" s="1"/>
      <c r="K69" s="1"/>
      <c r="L69" s="1">
        <f t="shared" si="0"/>
        <v>0.26000000000000156</v>
      </c>
      <c r="M69" s="1">
        <f t="shared" si="1"/>
        <v>6.7600000000000812E-2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/>
      <c r="B70" s="1">
        <v>14</v>
      </c>
      <c r="C70" s="1"/>
      <c r="D70" s="1"/>
      <c r="E70" s="1"/>
      <c r="F70" s="1"/>
      <c r="G70" s="1"/>
      <c r="H70" s="1"/>
      <c r="I70" s="1"/>
      <c r="J70" s="1"/>
      <c r="K70" s="1"/>
      <c r="L70" s="1">
        <f t="shared" si="0"/>
        <v>-2.7399999999999984</v>
      </c>
      <c r="M70" s="1">
        <f t="shared" si="1"/>
        <v>7.5075999999999912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/>
      <c r="B71" s="1">
        <v>16</v>
      </c>
      <c r="C71" s="1"/>
      <c r="D71" s="1"/>
      <c r="E71" s="1"/>
      <c r="F71" s="1"/>
      <c r="G71" s="1"/>
      <c r="H71" s="1"/>
      <c r="I71" s="1"/>
      <c r="J71" s="1"/>
      <c r="K71" s="1"/>
      <c r="L71" s="1">
        <f t="shared" si="0"/>
        <v>-0.73999999999999844</v>
      </c>
      <c r="M71" s="1">
        <f t="shared" si="1"/>
        <v>0.54759999999999764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/>
      <c r="B72" s="1">
        <v>23</v>
      </c>
      <c r="C72" s="1"/>
      <c r="D72" s="1"/>
      <c r="E72" s="1"/>
      <c r="F72" s="1"/>
      <c r="G72" s="1"/>
      <c r="H72" s="1"/>
      <c r="I72" s="1"/>
      <c r="J72" s="1"/>
      <c r="K72" s="1"/>
      <c r="L72" s="1">
        <f t="shared" si="0"/>
        <v>6.2600000000000016</v>
      </c>
      <c r="M72" s="1">
        <f t="shared" si="1"/>
        <v>39.187600000000018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/>
      <c r="B73" s="1">
        <v>18</v>
      </c>
      <c r="C73" s="1"/>
      <c r="D73" s="1"/>
      <c r="E73" s="1"/>
      <c r="F73" s="1"/>
      <c r="G73" s="1"/>
      <c r="H73" s="1"/>
      <c r="I73" s="1"/>
      <c r="J73" s="1"/>
      <c r="K73" s="1"/>
      <c r="L73" s="1">
        <f t="shared" si="0"/>
        <v>1.2600000000000016</v>
      </c>
      <c r="M73" s="1">
        <f t="shared" si="1"/>
        <v>1.5876000000000039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/>
      <c r="B74" s="1">
        <v>15</v>
      </c>
      <c r="C74" s="1"/>
      <c r="D74" s="1"/>
      <c r="E74" s="1"/>
      <c r="F74" s="1"/>
      <c r="G74" s="1"/>
      <c r="H74" s="1"/>
      <c r="I74" s="1"/>
      <c r="J74" s="1"/>
      <c r="K74" s="1"/>
      <c r="L74" s="1">
        <f t="shared" si="0"/>
        <v>-1.7399999999999984</v>
      </c>
      <c r="M74" s="1">
        <f t="shared" si="1"/>
        <v>3.0275999999999947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/>
      <c r="B75" s="1">
        <v>11</v>
      </c>
      <c r="C75" s="1"/>
      <c r="D75" s="1"/>
      <c r="E75" s="1"/>
      <c r="F75" s="1"/>
      <c r="G75" s="1"/>
      <c r="H75" s="1"/>
      <c r="I75" s="1"/>
      <c r="J75" s="1"/>
      <c r="K75" s="1"/>
      <c r="L75" s="1">
        <f t="shared" si="0"/>
        <v>-5.7399999999999984</v>
      </c>
      <c r="M75" s="1">
        <f t="shared" si="1"/>
        <v>32.94759999999998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/>
      <c r="B76" s="1">
        <v>19</v>
      </c>
      <c r="C76" s="1"/>
      <c r="D76" s="1"/>
      <c r="E76" s="1"/>
      <c r="F76" s="1"/>
      <c r="G76" s="1"/>
      <c r="H76" s="1"/>
      <c r="I76" s="1"/>
      <c r="J76" s="1"/>
      <c r="K76" s="1"/>
      <c r="L76" s="1">
        <f t="shared" si="0"/>
        <v>2.2600000000000016</v>
      </c>
      <c r="M76" s="1">
        <f t="shared" si="1"/>
        <v>5.1076000000000068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/>
      <c r="B77" s="1">
        <v>22</v>
      </c>
      <c r="C77" s="1"/>
      <c r="D77" s="1"/>
      <c r="E77" s="1"/>
      <c r="F77" s="1"/>
      <c r="G77" s="1"/>
      <c r="H77" s="1"/>
      <c r="I77" s="1"/>
      <c r="J77" s="1"/>
      <c r="K77" s="1"/>
      <c r="L77" s="1">
        <f t="shared" si="0"/>
        <v>5.2600000000000016</v>
      </c>
      <c r="M77" s="1">
        <f t="shared" si="1"/>
        <v>27.667600000000018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/>
      <c r="B78" s="1">
        <v>17</v>
      </c>
      <c r="C78" s="1"/>
      <c r="D78" s="1"/>
      <c r="E78" s="1"/>
      <c r="F78" s="1"/>
      <c r="G78" s="1"/>
      <c r="H78" s="1"/>
      <c r="I78" s="1"/>
      <c r="J78" s="1"/>
      <c r="K78" s="1"/>
      <c r="L78" s="1">
        <f t="shared" si="0"/>
        <v>0.26000000000000156</v>
      </c>
      <c r="M78" s="1">
        <f t="shared" si="1"/>
        <v>6.7600000000000812E-2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/>
      <c r="B79" s="1">
        <v>12</v>
      </c>
      <c r="C79" s="1"/>
      <c r="D79" s="1"/>
      <c r="E79" s="1"/>
      <c r="F79" s="1"/>
      <c r="G79" s="1"/>
      <c r="H79" s="1"/>
      <c r="I79" s="1"/>
      <c r="J79" s="1"/>
      <c r="K79" s="1"/>
      <c r="L79" s="1">
        <f t="shared" si="0"/>
        <v>-4.7399999999999984</v>
      </c>
      <c r="M79" s="1">
        <f t="shared" si="1"/>
        <v>22.467599999999987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/>
      <c r="B80" s="1">
        <v>16</v>
      </c>
      <c r="C80" s="1"/>
      <c r="D80" s="1"/>
      <c r="E80" s="1"/>
      <c r="F80" s="1"/>
      <c r="G80" s="1"/>
      <c r="H80" s="1"/>
      <c r="I80" s="1"/>
      <c r="J80" s="1"/>
      <c r="K80" s="1"/>
      <c r="L80" s="1">
        <f t="shared" si="0"/>
        <v>-0.73999999999999844</v>
      </c>
      <c r="M80" s="1">
        <f t="shared" si="1"/>
        <v>0.54759999999999764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/>
      <c r="B81" s="1">
        <v>14</v>
      </c>
      <c r="C81" s="1"/>
      <c r="D81" s="1"/>
      <c r="E81" s="1"/>
      <c r="F81" s="1"/>
      <c r="G81" s="1"/>
      <c r="H81" s="1"/>
      <c r="I81" s="1"/>
      <c r="J81" s="1"/>
      <c r="K81" s="1"/>
      <c r="L81" s="1">
        <f t="shared" si="0"/>
        <v>-2.7399999999999984</v>
      </c>
      <c r="M81" s="1">
        <f t="shared" si="1"/>
        <v>7.5075999999999912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/>
      <c r="B82" s="1">
        <v>18</v>
      </c>
      <c r="C82" s="1"/>
      <c r="D82" s="1"/>
      <c r="E82" s="1"/>
      <c r="F82" s="1"/>
      <c r="G82" s="1"/>
      <c r="H82" s="1"/>
      <c r="I82" s="1"/>
      <c r="J82" s="1"/>
      <c r="K82" s="1"/>
      <c r="L82" s="1">
        <f>B82-$E$20</f>
        <v>1.2600000000000016</v>
      </c>
      <c r="M82" s="1">
        <f t="shared" si="1"/>
        <v>1.5876000000000039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/>
      <c r="B83" s="1">
        <v>20</v>
      </c>
      <c r="C83" s="1"/>
      <c r="D83" s="1"/>
      <c r="E83" s="1"/>
      <c r="F83" s="1"/>
      <c r="G83" s="1"/>
      <c r="H83" s="1"/>
      <c r="I83" s="1"/>
      <c r="J83" s="1"/>
      <c r="K83" s="1"/>
      <c r="L83" s="1">
        <f t="shared" si="0"/>
        <v>3.2600000000000016</v>
      </c>
      <c r="M83" s="1">
        <f t="shared" si="1"/>
        <v>10.62760000000001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/>
      <c r="B84" s="1">
        <v>25</v>
      </c>
      <c r="C84" s="1"/>
      <c r="D84" s="1"/>
      <c r="E84" s="1"/>
      <c r="F84" s="1"/>
      <c r="G84" s="1"/>
      <c r="H84" s="1"/>
      <c r="I84" s="1"/>
      <c r="J84" s="1"/>
      <c r="K84" s="1"/>
      <c r="L84" s="1">
        <f t="shared" si="0"/>
        <v>8.2600000000000016</v>
      </c>
      <c r="M84" s="1">
        <f t="shared" si="1"/>
        <v>68.227600000000024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/>
      <c r="B85" s="1">
        <v>13</v>
      </c>
      <c r="C85" s="1"/>
      <c r="D85" s="1"/>
      <c r="E85" s="1"/>
      <c r="F85" s="1"/>
      <c r="G85" s="1"/>
      <c r="H85" s="1"/>
      <c r="I85" s="1"/>
      <c r="J85" s="1"/>
      <c r="K85" s="1"/>
      <c r="L85" s="1">
        <f t="shared" ref="L85:L86" si="2">B85-$E$20</f>
        <v>-3.7399999999999984</v>
      </c>
      <c r="M85" s="1">
        <f t="shared" ref="M85:M119" si="3">L85*L85</f>
        <v>13.987599999999988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>
        <v>11</v>
      </c>
      <c r="C86" s="1"/>
      <c r="D86" s="1"/>
      <c r="E86" s="1"/>
      <c r="F86" s="1"/>
      <c r="G86" s="1"/>
      <c r="H86" s="1"/>
      <c r="I86" s="1"/>
      <c r="J86" s="1"/>
      <c r="K86" s="1"/>
      <c r="L86" s="1">
        <f t="shared" si="2"/>
        <v>-5.7399999999999984</v>
      </c>
      <c r="M86" s="1">
        <f t="shared" si="3"/>
        <v>32.94759999999998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>
        <v>22</v>
      </c>
      <c r="C87" s="1"/>
      <c r="D87" s="1"/>
      <c r="E87" s="1"/>
      <c r="F87" s="1"/>
      <c r="G87" s="1"/>
      <c r="H87" s="1"/>
      <c r="I87" s="1"/>
      <c r="J87" s="1"/>
      <c r="K87" s="1"/>
      <c r="L87" s="1">
        <f>B87-$E$20</f>
        <v>5.2600000000000016</v>
      </c>
      <c r="M87" s="1">
        <f t="shared" si="3"/>
        <v>27.667600000000018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>
        <v>19</v>
      </c>
      <c r="C88" s="1"/>
      <c r="D88" s="1"/>
      <c r="E88" s="1"/>
      <c r="F88" s="1"/>
      <c r="G88" s="1"/>
      <c r="H88" s="1"/>
      <c r="I88" s="1"/>
      <c r="J88" s="1"/>
      <c r="K88" s="1"/>
      <c r="L88" s="1">
        <f t="shared" ref="L88:L119" si="4">B88-$E$20</f>
        <v>2.2600000000000016</v>
      </c>
      <c r="M88" s="1">
        <f t="shared" si="3"/>
        <v>5.1076000000000068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>
        <v>17</v>
      </c>
      <c r="C89" s="1"/>
      <c r="D89" s="1"/>
      <c r="E89" s="1"/>
      <c r="F89" s="1"/>
      <c r="G89" s="1"/>
      <c r="H89" s="1"/>
      <c r="I89" s="1"/>
      <c r="J89" s="1"/>
      <c r="K89" s="1"/>
      <c r="L89" s="1">
        <f t="shared" si="4"/>
        <v>0.26000000000000156</v>
      </c>
      <c r="M89" s="1">
        <f t="shared" si="3"/>
        <v>6.7600000000000812E-2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>
        <v>15</v>
      </c>
      <c r="C90" s="1"/>
      <c r="D90" s="1"/>
      <c r="E90" s="1"/>
      <c r="F90" s="1"/>
      <c r="G90" s="1"/>
      <c r="H90" s="1"/>
      <c r="I90" s="1"/>
      <c r="J90" s="1"/>
      <c r="K90" s="1"/>
      <c r="L90" s="1">
        <f t="shared" si="4"/>
        <v>-1.7399999999999984</v>
      </c>
      <c r="M90" s="1">
        <f t="shared" si="3"/>
        <v>3.0275999999999947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>
        <v>16</v>
      </c>
      <c r="C91" s="1"/>
      <c r="D91" s="1"/>
      <c r="E91" s="1"/>
      <c r="F91" s="1"/>
      <c r="G91" s="1"/>
      <c r="H91" s="1"/>
      <c r="I91" s="1"/>
      <c r="J91" s="1"/>
      <c r="K91" s="1"/>
      <c r="L91" s="1">
        <f t="shared" si="4"/>
        <v>-0.73999999999999844</v>
      </c>
      <c r="M91" s="1">
        <f t="shared" si="3"/>
        <v>0.54759999999999764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>
        <v>13</v>
      </c>
      <c r="C92" s="1"/>
      <c r="D92" s="1"/>
      <c r="E92" s="1"/>
      <c r="F92" s="1"/>
      <c r="G92" s="1"/>
      <c r="H92" s="1"/>
      <c r="I92" s="1"/>
      <c r="J92" s="1"/>
      <c r="K92" s="1"/>
      <c r="L92" s="1">
        <f t="shared" si="4"/>
        <v>-3.7399999999999984</v>
      </c>
      <c r="M92" s="1">
        <f t="shared" si="3"/>
        <v>13.987599999999988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>
        <v>14</v>
      </c>
      <c r="C93" s="1"/>
      <c r="D93" s="1"/>
      <c r="E93" s="1"/>
      <c r="F93" s="1"/>
      <c r="G93" s="1"/>
      <c r="H93" s="1"/>
      <c r="I93" s="1"/>
      <c r="J93" s="1"/>
      <c r="K93" s="1"/>
      <c r="L93" s="1">
        <f t="shared" si="4"/>
        <v>-2.7399999999999984</v>
      </c>
      <c r="M93" s="1">
        <f t="shared" si="3"/>
        <v>7.5075999999999912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>
        <v>18</v>
      </c>
      <c r="C94" s="1"/>
      <c r="D94" s="1"/>
      <c r="E94" s="1"/>
      <c r="F94" s="1"/>
      <c r="G94" s="1"/>
      <c r="H94" s="1"/>
      <c r="I94" s="1"/>
      <c r="J94" s="1"/>
      <c r="K94" s="1"/>
      <c r="L94" s="1">
        <f t="shared" si="4"/>
        <v>1.2600000000000016</v>
      </c>
      <c r="M94" s="1">
        <f t="shared" si="3"/>
        <v>1.5876000000000039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>
        <v>20</v>
      </c>
      <c r="C95" s="1"/>
      <c r="D95" s="1"/>
      <c r="E95" s="1"/>
      <c r="F95" s="1"/>
      <c r="G95" s="1"/>
      <c r="H95" s="1"/>
      <c r="I95" s="1"/>
      <c r="J95" s="1"/>
      <c r="K95" s="1"/>
      <c r="L95" s="1">
        <f t="shared" si="4"/>
        <v>3.2600000000000016</v>
      </c>
      <c r="M95" s="1">
        <f t="shared" si="3"/>
        <v>10.62760000000001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>
        <v>19</v>
      </c>
      <c r="C96" s="1"/>
      <c r="D96" s="1"/>
      <c r="E96" s="1"/>
      <c r="F96" s="1"/>
      <c r="G96" s="1"/>
      <c r="H96" s="1"/>
      <c r="I96" s="1"/>
      <c r="J96" s="1"/>
      <c r="K96" s="1"/>
      <c r="L96" s="1">
        <f t="shared" si="4"/>
        <v>2.2600000000000016</v>
      </c>
      <c r="M96" s="1">
        <f t="shared" si="3"/>
        <v>5.1076000000000068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>
        <v>21</v>
      </c>
      <c r="C97" s="1"/>
      <c r="D97" s="1"/>
      <c r="E97" s="1"/>
      <c r="F97" s="1"/>
      <c r="G97" s="1"/>
      <c r="H97" s="1"/>
      <c r="I97" s="1"/>
      <c r="J97" s="1"/>
      <c r="K97" s="1"/>
      <c r="L97" s="1">
        <f t="shared" si="4"/>
        <v>4.2600000000000016</v>
      </c>
      <c r="M97" s="1">
        <f t="shared" si="3"/>
        <v>18.147600000000015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>
        <v>17</v>
      </c>
      <c r="C98" s="1"/>
      <c r="D98" s="1"/>
      <c r="E98" s="1"/>
      <c r="F98" s="1"/>
      <c r="G98" s="1"/>
      <c r="H98" s="1"/>
      <c r="I98" s="1"/>
      <c r="J98" s="1"/>
      <c r="K98" s="1"/>
      <c r="L98" s="1">
        <f t="shared" si="4"/>
        <v>0.26000000000000156</v>
      </c>
      <c r="M98" s="1">
        <f t="shared" si="3"/>
        <v>6.7600000000000812E-2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>
        <v>12</v>
      </c>
      <c r="C99" s="1"/>
      <c r="D99" s="1"/>
      <c r="E99" s="1"/>
      <c r="F99" s="1"/>
      <c r="G99" s="1"/>
      <c r="H99" s="1"/>
      <c r="I99" s="1"/>
      <c r="J99" s="1"/>
      <c r="K99" s="1"/>
      <c r="L99" s="1">
        <f t="shared" si="4"/>
        <v>-4.7399999999999984</v>
      </c>
      <c r="M99" s="1">
        <f t="shared" si="3"/>
        <v>22.467599999999987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>
        <v>15</v>
      </c>
      <c r="C100" s="1"/>
      <c r="D100" s="1"/>
      <c r="E100" s="1"/>
      <c r="F100" s="1"/>
      <c r="G100" s="1"/>
      <c r="H100" s="1"/>
      <c r="I100" s="1"/>
      <c r="J100" s="1"/>
      <c r="K100" s="1"/>
      <c r="L100" s="1">
        <f t="shared" si="4"/>
        <v>-1.7399999999999984</v>
      </c>
      <c r="M100" s="1">
        <f t="shared" si="3"/>
        <v>3.0275999999999947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>
        <v>13</v>
      </c>
      <c r="C101" s="1"/>
      <c r="D101" s="1"/>
      <c r="E101" s="1"/>
      <c r="F101" s="1"/>
      <c r="G101" s="1"/>
      <c r="H101" s="1"/>
      <c r="I101" s="1"/>
      <c r="J101" s="1"/>
      <c r="K101" s="1"/>
      <c r="L101" s="1">
        <f t="shared" si="4"/>
        <v>-3.7399999999999984</v>
      </c>
      <c r="M101" s="1">
        <f t="shared" si="3"/>
        <v>13.987599999999988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>
        <v>16</v>
      </c>
      <c r="C102" s="1"/>
      <c r="D102" s="1"/>
      <c r="E102" s="1"/>
      <c r="F102" s="1"/>
      <c r="G102" s="1"/>
      <c r="H102" s="1"/>
      <c r="I102" s="1"/>
      <c r="J102" s="1"/>
      <c r="K102" s="1"/>
      <c r="L102" s="1">
        <f t="shared" si="4"/>
        <v>-0.73999999999999844</v>
      </c>
      <c r="M102" s="1">
        <f t="shared" si="3"/>
        <v>0.54759999999999764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>
        <v>14</v>
      </c>
      <c r="C103" s="1"/>
      <c r="D103" s="1"/>
      <c r="E103" s="1"/>
      <c r="F103" s="1"/>
      <c r="G103" s="1"/>
      <c r="H103" s="1"/>
      <c r="I103" s="1"/>
      <c r="J103" s="1"/>
      <c r="K103" s="1"/>
      <c r="L103" s="1">
        <f t="shared" si="4"/>
        <v>-2.7399999999999984</v>
      </c>
      <c r="M103" s="1">
        <f t="shared" si="3"/>
        <v>7.5075999999999912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>
        <v>22</v>
      </c>
      <c r="C104" s="1"/>
      <c r="D104" s="1"/>
      <c r="E104" s="1"/>
      <c r="F104" s="1"/>
      <c r="G104" s="1"/>
      <c r="H104" s="1"/>
      <c r="I104" s="1"/>
      <c r="J104" s="1"/>
      <c r="K104" s="1"/>
      <c r="L104" s="1">
        <f t="shared" si="4"/>
        <v>5.2600000000000016</v>
      </c>
      <c r="M104" s="1">
        <f t="shared" si="3"/>
        <v>27.667600000000018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>
        <v>21</v>
      </c>
      <c r="C105" s="1"/>
      <c r="D105" s="1"/>
      <c r="E105" s="1"/>
      <c r="F105" s="1"/>
      <c r="G105" s="1"/>
      <c r="H105" s="1"/>
      <c r="I105" s="1"/>
      <c r="J105" s="1"/>
      <c r="K105" s="1"/>
      <c r="L105" s="1">
        <f t="shared" si="4"/>
        <v>4.2600000000000016</v>
      </c>
      <c r="M105" s="1">
        <f t="shared" si="3"/>
        <v>18.147600000000015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>
        <v>19</v>
      </c>
      <c r="C106" s="1"/>
      <c r="D106" s="1"/>
      <c r="E106" s="1"/>
      <c r="F106" s="1"/>
      <c r="G106" s="1"/>
      <c r="H106" s="1"/>
      <c r="I106" s="1"/>
      <c r="J106" s="1"/>
      <c r="K106" s="1"/>
      <c r="L106" s="1">
        <f t="shared" si="4"/>
        <v>2.2600000000000016</v>
      </c>
      <c r="M106" s="1">
        <f t="shared" si="3"/>
        <v>5.1076000000000068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>
        <v>18</v>
      </c>
      <c r="C107" s="1"/>
      <c r="D107" s="1"/>
      <c r="E107" s="1"/>
      <c r="F107" s="1"/>
      <c r="G107" s="1"/>
      <c r="H107" s="1"/>
      <c r="I107" s="1"/>
      <c r="J107" s="1"/>
      <c r="K107" s="1"/>
      <c r="L107" s="1">
        <f t="shared" si="4"/>
        <v>1.2600000000000016</v>
      </c>
      <c r="M107" s="1">
        <f t="shared" si="3"/>
        <v>1.5876000000000039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>
        <v>16</v>
      </c>
      <c r="C108" s="1"/>
      <c r="D108" s="1"/>
      <c r="E108" s="1"/>
      <c r="F108" s="1"/>
      <c r="G108" s="1"/>
      <c r="H108" s="1"/>
      <c r="I108" s="1"/>
      <c r="J108" s="1"/>
      <c r="K108" s="1"/>
      <c r="L108" s="1">
        <f t="shared" si="4"/>
        <v>-0.73999999999999844</v>
      </c>
      <c r="M108" s="1">
        <f t="shared" si="3"/>
        <v>0.54759999999999764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>
        <v>11</v>
      </c>
      <c r="C109" s="1"/>
      <c r="D109" s="1"/>
      <c r="E109" s="1"/>
      <c r="F109" s="1"/>
      <c r="G109" s="1"/>
      <c r="H109" s="1"/>
      <c r="I109" s="1"/>
      <c r="J109" s="1"/>
      <c r="K109" s="1"/>
      <c r="L109" s="1">
        <f t="shared" si="4"/>
        <v>-5.7399999999999984</v>
      </c>
      <c r="M109" s="1">
        <f t="shared" si="3"/>
        <v>32.94759999999998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>
        <v>17</v>
      </c>
      <c r="C110" s="1"/>
      <c r="D110" s="1"/>
      <c r="E110" s="1"/>
      <c r="F110" s="1"/>
      <c r="G110" s="1"/>
      <c r="H110" s="1"/>
      <c r="I110" s="1"/>
      <c r="J110" s="1"/>
      <c r="K110" s="1"/>
      <c r="L110" s="1">
        <f t="shared" si="4"/>
        <v>0.26000000000000156</v>
      </c>
      <c r="M110" s="1">
        <f t="shared" si="3"/>
        <v>6.7600000000000812E-2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>
        <v>14</v>
      </c>
      <c r="C111" s="1"/>
      <c r="D111" s="1"/>
      <c r="E111" s="1"/>
      <c r="F111" s="1"/>
      <c r="G111" s="1"/>
      <c r="H111" s="1"/>
      <c r="I111" s="1"/>
      <c r="J111" s="1"/>
      <c r="K111" s="1"/>
      <c r="L111" s="1">
        <f t="shared" si="4"/>
        <v>-2.7399999999999984</v>
      </c>
      <c r="M111" s="1">
        <f t="shared" si="3"/>
        <v>7.5075999999999912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>
        <v>12</v>
      </c>
      <c r="C112" s="1"/>
      <c r="D112" s="1"/>
      <c r="E112" s="1"/>
      <c r="F112" s="1"/>
      <c r="G112" s="1"/>
      <c r="H112" s="1"/>
      <c r="I112" s="1"/>
      <c r="J112" s="1"/>
      <c r="K112" s="1"/>
      <c r="L112" s="1">
        <f t="shared" si="4"/>
        <v>-4.7399999999999984</v>
      </c>
      <c r="M112" s="1">
        <f t="shared" si="3"/>
        <v>22.467599999999987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>
        <v>20</v>
      </c>
      <c r="C113" s="1"/>
      <c r="D113" s="1"/>
      <c r="E113" s="1"/>
      <c r="F113" s="1"/>
      <c r="G113" s="1"/>
      <c r="H113" s="1"/>
      <c r="I113" s="1"/>
      <c r="J113" s="1"/>
      <c r="K113" s="1"/>
      <c r="L113" s="1">
        <f t="shared" si="4"/>
        <v>3.2600000000000016</v>
      </c>
      <c r="M113" s="1">
        <f t="shared" si="3"/>
        <v>10.62760000000001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>
        <v>23</v>
      </c>
      <c r="C114" s="1"/>
      <c r="D114" s="1"/>
      <c r="E114" s="1"/>
      <c r="F114" s="1"/>
      <c r="G114" s="1"/>
      <c r="H114" s="1"/>
      <c r="I114" s="1"/>
      <c r="J114" s="1"/>
      <c r="K114" s="1"/>
      <c r="L114" s="1">
        <f t="shared" si="4"/>
        <v>6.2600000000000016</v>
      </c>
      <c r="M114" s="1">
        <f t="shared" si="3"/>
        <v>39.187600000000018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>
        <v>19</v>
      </c>
      <c r="C115" s="1"/>
      <c r="D115" s="1"/>
      <c r="E115" s="1"/>
      <c r="F115" s="1"/>
      <c r="G115" s="1"/>
      <c r="H115" s="1"/>
      <c r="I115" s="1"/>
      <c r="J115" s="1"/>
      <c r="K115" s="1"/>
      <c r="L115" s="1">
        <f t="shared" si="4"/>
        <v>2.2600000000000016</v>
      </c>
      <c r="M115" s="1">
        <f t="shared" si="3"/>
        <v>5.1076000000000068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>
        <v>15</v>
      </c>
      <c r="C116" s="1"/>
      <c r="D116" s="1"/>
      <c r="E116" s="1"/>
      <c r="F116" s="1"/>
      <c r="G116" s="1"/>
      <c r="H116" s="1"/>
      <c r="I116" s="1"/>
      <c r="J116" s="1"/>
      <c r="K116" s="1"/>
      <c r="L116" s="1">
        <f t="shared" si="4"/>
        <v>-1.7399999999999984</v>
      </c>
      <c r="M116" s="1">
        <f t="shared" si="3"/>
        <v>3.0275999999999947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>
        <v>16</v>
      </c>
      <c r="C117" s="1"/>
      <c r="D117" s="1"/>
      <c r="E117" s="1"/>
      <c r="F117" s="1"/>
      <c r="G117" s="1"/>
      <c r="H117" s="1"/>
      <c r="I117" s="1"/>
      <c r="J117" s="1"/>
      <c r="K117" s="1"/>
      <c r="L117" s="1">
        <f t="shared" si="4"/>
        <v>-0.73999999999999844</v>
      </c>
      <c r="M117" s="1">
        <f t="shared" si="3"/>
        <v>0.54759999999999764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>
        <v>13</v>
      </c>
      <c r="C118" s="1"/>
      <c r="D118" s="1"/>
      <c r="E118" s="1"/>
      <c r="F118" s="1"/>
      <c r="G118" s="1"/>
      <c r="H118" s="1"/>
      <c r="I118" s="1"/>
      <c r="J118" s="1"/>
      <c r="K118" s="1"/>
      <c r="L118" s="1">
        <f t="shared" si="4"/>
        <v>-3.7399999999999984</v>
      </c>
      <c r="M118" s="1">
        <f t="shared" si="3"/>
        <v>13.987599999999988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>
        <v>18</v>
      </c>
      <c r="C119" s="1"/>
      <c r="D119" s="1"/>
      <c r="E119" s="1"/>
      <c r="F119" s="1"/>
      <c r="G119" s="1"/>
      <c r="H119" s="1"/>
      <c r="I119" s="1"/>
      <c r="J119" s="1"/>
      <c r="K119" s="1"/>
      <c r="L119" s="1">
        <f t="shared" si="4"/>
        <v>1.2600000000000016</v>
      </c>
      <c r="M119" s="1">
        <f t="shared" si="3"/>
        <v>1.5876000000000039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45">
        <f>SUM(M20:M119)/COUNT(M20:M119)</f>
        <v>16.992400000000004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DE88-046A-48C6-862D-C1B2A5C882BB}">
  <dimension ref="A1:V97"/>
  <sheetViews>
    <sheetView workbookViewId="0">
      <selection activeCell="O66" sqref="O66"/>
    </sheetView>
  </sheetViews>
  <sheetFormatPr defaultRowHeight="14.4"/>
  <cols>
    <col min="4" max="4" width="14.88671875" bestFit="1" customWidth="1"/>
    <col min="7" max="7" width="10.5546875" bestFit="1" customWidth="1"/>
    <col min="8" max="8" width="10.109375" bestFit="1" customWidth="1"/>
    <col min="13" max="13" width="9.77734375" bestFit="1" customWidth="1"/>
    <col min="18" max="18" width="9.77734375" bestFit="1" customWidth="1"/>
  </cols>
  <sheetData>
    <row r="1" spans="1:22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 t="s">
        <v>104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1" t="s">
        <v>105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 t="s">
        <v>106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 t="s">
        <v>107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 t="s">
        <v>108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 t="s">
        <v>109</v>
      </c>
      <c r="B8" s="1"/>
      <c r="C8" s="1"/>
      <c r="D8" s="1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 t="s">
        <v>110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 t="s">
        <v>111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112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7" t="s">
        <v>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 t="s">
        <v>51</v>
      </c>
      <c r="S14" s="1"/>
      <c r="T14" s="1"/>
      <c r="U14" s="1"/>
      <c r="V14" s="1"/>
    </row>
    <row r="15" spans="1:22">
      <c r="A15" s="1"/>
      <c r="B15" s="47" t="s">
        <v>29</v>
      </c>
      <c r="C15" s="1"/>
      <c r="D15" s="7" t="s">
        <v>30</v>
      </c>
      <c r="E15" s="1"/>
      <c r="F15" s="1"/>
      <c r="G15" s="1"/>
      <c r="H15" s="7" t="s">
        <v>47</v>
      </c>
      <c r="I15" s="1"/>
      <c r="J15" s="1"/>
      <c r="K15" s="1"/>
      <c r="L15" s="1"/>
      <c r="M15" s="7" t="s">
        <v>51</v>
      </c>
      <c r="N15" s="7" t="s">
        <v>53</v>
      </c>
      <c r="O15" s="7" t="s">
        <v>54</v>
      </c>
      <c r="P15" s="1"/>
      <c r="Q15" s="47" t="s">
        <v>56</v>
      </c>
      <c r="R15" s="1">
        <f>_xlfn.VAR.P(B16:B65)</f>
        <v>31.769600000000001</v>
      </c>
      <c r="S15" s="1"/>
      <c r="T15" s="1"/>
      <c r="U15" s="1"/>
      <c r="V15" s="1"/>
    </row>
    <row r="16" spans="1:22">
      <c r="A16" s="1"/>
      <c r="B16" s="1">
        <v>30</v>
      </c>
      <c r="C16" s="1"/>
      <c r="D16" s="1">
        <f>AVERAGE(B16:B65)</f>
        <v>26.48</v>
      </c>
      <c r="E16" s="1"/>
      <c r="F16" s="1"/>
      <c r="G16" s="46" t="s">
        <v>48</v>
      </c>
      <c r="H16" s="46" t="s">
        <v>77</v>
      </c>
      <c r="I16" s="46" t="s">
        <v>47</v>
      </c>
      <c r="J16" s="1"/>
      <c r="K16" s="1"/>
      <c r="L16" s="1"/>
      <c r="M16" s="1"/>
      <c r="N16" s="1">
        <f>B16-$D$16</f>
        <v>3.5199999999999996</v>
      </c>
      <c r="O16" s="1">
        <f>N16*N16</f>
        <v>12.390399999999998</v>
      </c>
      <c r="P16" s="1"/>
      <c r="Q16" s="17"/>
      <c r="R16" s="1"/>
      <c r="S16" s="1"/>
      <c r="T16" s="1"/>
      <c r="U16" s="1"/>
      <c r="V16" s="1"/>
    </row>
    <row r="17" spans="1:22">
      <c r="A17" s="1"/>
      <c r="B17" s="1">
        <v>32</v>
      </c>
      <c r="C17" s="1"/>
      <c r="D17" s="1"/>
      <c r="E17" s="1"/>
      <c r="F17" s="1"/>
      <c r="G17" s="1">
        <f>MAX(B16:B65)</f>
        <v>36</v>
      </c>
      <c r="H17" s="1">
        <f>MIN(B16:B65)</f>
        <v>17</v>
      </c>
      <c r="I17" s="1">
        <f>G17-H17</f>
        <v>19</v>
      </c>
      <c r="J17" s="1"/>
      <c r="K17" s="1"/>
      <c r="L17" s="1"/>
      <c r="M17" s="1"/>
      <c r="N17" s="1">
        <f t="shared" ref="N17:N65" si="0">B17-$D$16</f>
        <v>5.52</v>
      </c>
      <c r="O17" s="1">
        <f t="shared" ref="O17:O65" si="1">N17*N17</f>
        <v>30.470399999999994</v>
      </c>
      <c r="P17" s="1"/>
      <c r="Q17" s="47" t="s">
        <v>57</v>
      </c>
      <c r="R17" s="1">
        <f>_xlfn.VAR.S(B16:B65)</f>
        <v>32.417959183673531</v>
      </c>
      <c r="S17" s="1"/>
      <c r="T17" s="1"/>
      <c r="U17" s="1"/>
      <c r="V17" s="1"/>
    </row>
    <row r="18" spans="1:22">
      <c r="A18" s="1"/>
      <c r="B18" s="1">
        <v>33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>
        <f t="shared" si="0"/>
        <v>6.52</v>
      </c>
      <c r="O18" s="1">
        <f t="shared" si="1"/>
        <v>42.510399999999997</v>
      </c>
      <c r="P18" s="1"/>
      <c r="Q18" s="1"/>
      <c r="R18" s="1"/>
      <c r="S18" s="1"/>
      <c r="T18" s="1"/>
      <c r="U18" s="1"/>
      <c r="V18" s="1"/>
    </row>
    <row r="19" spans="1:22">
      <c r="A19" s="1"/>
      <c r="B19" s="1">
        <v>28</v>
      </c>
      <c r="C19" s="1"/>
      <c r="D19" s="1"/>
      <c r="E19" s="1"/>
      <c r="F19" s="1"/>
      <c r="G19" s="1"/>
      <c r="H19" s="17" t="s">
        <v>50</v>
      </c>
      <c r="I19" s="1"/>
      <c r="J19" s="1"/>
      <c r="K19" s="1"/>
      <c r="L19" s="1"/>
      <c r="M19" s="1"/>
      <c r="N19" s="1">
        <f t="shared" si="0"/>
        <v>1.5199999999999996</v>
      </c>
      <c r="O19" s="1">
        <f t="shared" si="1"/>
        <v>2.3103999999999987</v>
      </c>
      <c r="P19" s="1"/>
      <c r="Q19" s="1"/>
      <c r="R19" s="1"/>
      <c r="S19" s="1"/>
      <c r="T19" s="1"/>
      <c r="U19" s="1"/>
      <c r="V19" s="1"/>
    </row>
    <row r="20" spans="1:22">
      <c r="A20" s="1"/>
      <c r="B20" s="1">
        <v>31</v>
      </c>
      <c r="C20" s="1"/>
      <c r="D20" s="1"/>
      <c r="E20" s="1"/>
      <c r="F20" s="1"/>
      <c r="G20" s="1"/>
      <c r="H20" s="1">
        <f>MAX(B16:B65)-MIN(B16:B65)</f>
        <v>19</v>
      </c>
      <c r="I20" s="1"/>
      <c r="J20" s="1"/>
      <c r="K20" s="1"/>
      <c r="L20" s="1"/>
      <c r="M20" s="1"/>
      <c r="N20" s="1">
        <f t="shared" si="0"/>
        <v>4.5199999999999996</v>
      </c>
      <c r="O20" s="1">
        <f t="shared" si="1"/>
        <v>20.430399999999995</v>
      </c>
      <c r="P20" s="1"/>
      <c r="Q20" s="1"/>
      <c r="R20" s="1"/>
      <c r="S20" s="1"/>
      <c r="T20" s="1"/>
      <c r="U20" s="1"/>
      <c r="V20" s="1"/>
    </row>
    <row r="21" spans="1:22">
      <c r="A21" s="1"/>
      <c r="B21" s="1">
        <v>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 t="shared" si="0"/>
        <v>3.5199999999999996</v>
      </c>
      <c r="O21" s="1">
        <f t="shared" si="1"/>
        <v>12.390399999999998</v>
      </c>
      <c r="P21" s="1"/>
      <c r="Q21" s="1"/>
      <c r="R21" s="1"/>
      <c r="S21" s="1"/>
      <c r="T21" s="1"/>
      <c r="U21" s="1"/>
      <c r="V21" s="1"/>
    </row>
    <row r="22" spans="1:22">
      <c r="A22" s="1"/>
      <c r="B22" s="1">
        <v>29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f t="shared" si="0"/>
        <v>2.5199999999999996</v>
      </c>
      <c r="O22" s="1">
        <f t="shared" si="1"/>
        <v>6.3503999999999978</v>
      </c>
      <c r="P22" s="1"/>
      <c r="Q22" s="1"/>
      <c r="R22" s="1"/>
      <c r="S22" s="1"/>
      <c r="T22" s="1"/>
      <c r="U22" s="1"/>
      <c r="V22" s="1"/>
    </row>
    <row r="23" spans="1:22">
      <c r="A23" s="1"/>
      <c r="B23" s="1">
        <v>30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>
        <f t="shared" si="0"/>
        <v>3.5199999999999996</v>
      </c>
      <c r="O23" s="1">
        <f t="shared" si="1"/>
        <v>12.390399999999998</v>
      </c>
      <c r="P23" s="1"/>
      <c r="Q23" s="1"/>
      <c r="R23" s="1"/>
      <c r="S23" s="1"/>
      <c r="T23" s="1"/>
      <c r="U23" s="1"/>
      <c r="V23" s="1"/>
    </row>
    <row r="24" spans="1:22">
      <c r="A24" s="1"/>
      <c r="B24" s="1">
        <v>32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f t="shared" si="0"/>
        <v>5.52</v>
      </c>
      <c r="O24" s="1">
        <f t="shared" si="1"/>
        <v>30.470399999999994</v>
      </c>
      <c r="P24" s="1"/>
      <c r="Q24" s="1"/>
      <c r="R24" s="1"/>
      <c r="S24" s="1"/>
      <c r="T24" s="1"/>
      <c r="U24" s="1"/>
      <c r="V24" s="1"/>
    </row>
    <row r="25" spans="1:22">
      <c r="A25" s="1"/>
      <c r="B25" s="1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f t="shared" si="0"/>
        <v>4.5199999999999996</v>
      </c>
      <c r="O25" s="1">
        <f t="shared" si="1"/>
        <v>20.430399999999995</v>
      </c>
      <c r="P25" s="1"/>
      <c r="Q25" s="1"/>
      <c r="R25" s="1"/>
      <c r="S25" s="1"/>
      <c r="T25" s="1"/>
      <c r="U25" s="1"/>
      <c r="V25" s="1"/>
    </row>
    <row r="26" spans="1:22">
      <c r="A26" s="1"/>
      <c r="B26" s="1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>
        <f t="shared" si="0"/>
        <v>-1.4800000000000004</v>
      </c>
      <c r="O26" s="1">
        <f t="shared" si="1"/>
        <v>2.1904000000000012</v>
      </c>
      <c r="P26" s="1"/>
      <c r="Q26" s="1"/>
      <c r="R26" s="1"/>
      <c r="S26" s="1"/>
      <c r="T26" s="1"/>
      <c r="U26" s="1"/>
      <c r="V26" s="1"/>
    </row>
    <row r="27" spans="1:22">
      <c r="A27" s="1"/>
      <c r="B27" s="1">
        <v>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f t="shared" si="0"/>
        <v>0.51999999999999957</v>
      </c>
      <c r="O27" s="1">
        <f t="shared" si="1"/>
        <v>0.27039999999999953</v>
      </c>
      <c r="P27" s="1"/>
      <c r="Q27" s="1"/>
      <c r="R27" s="1"/>
      <c r="S27" s="1"/>
      <c r="T27" s="1"/>
      <c r="U27" s="1"/>
      <c r="V27" s="1"/>
    </row>
    <row r="28" spans="1:22">
      <c r="A28" s="1"/>
      <c r="B28" s="1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f t="shared" si="0"/>
        <v>-0.48000000000000043</v>
      </c>
      <c r="O28" s="1">
        <f t="shared" si="1"/>
        <v>0.23040000000000041</v>
      </c>
      <c r="P28" s="1"/>
      <c r="Q28" s="1"/>
      <c r="R28" s="1"/>
      <c r="S28" s="1"/>
      <c r="T28" s="1"/>
      <c r="U28" s="1"/>
      <c r="V28" s="1"/>
    </row>
    <row r="29" spans="1:22">
      <c r="A29" s="1"/>
      <c r="B29" s="1">
        <v>23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f t="shared" si="0"/>
        <v>-3.4800000000000004</v>
      </c>
      <c r="O29" s="1">
        <f t="shared" si="1"/>
        <v>12.110400000000004</v>
      </c>
      <c r="P29" s="1"/>
      <c r="Q29" s="1"/>
      <c r="R29" s="1"/>
      <c r="S29" s="1"/>
      <c r="T29" s="1"/>
      <c r="U29" s="1"/>
      <c r="V29" s="1"/>
    </row>
    <row r="30" spans="1:22">
      <c r="A30" s="1"/>
      <c r="B30" s="1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f t="shared" si="0"/>
        <v>1.5199999999999996</v>
      </c>
      <c r="O30" s="1">
        <f t="shared" si="1"/>
        <v>2.3103999999999987</v>
      </c>
      <c r="P30" s="1"/>
      <c r="Q30" s="1"/>
      <c r="R30" s="1"/>
      <c r="S30" s="1"/>
      <c r="T30" s="1"/>
      <c r="U30" s="1"/>
      <c r="V30" s="1"/>
    </row>
    <row r="31" spans="1:22">
      <c r="A31" s="1"/>
      <c r="B31" s="1">
        <v>24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>
        <f t="shared" si="0"/>
        <v>-2.4800000000000004</v>
      </c>
      <c r="O31" s="1">
        <f t="shared" si="1"/>
        <v>6.1504000000000021</v>
      </c>
      <c r="P31" s="1"/>
      <c r="Q31" s="1"/>
      <c r="R31" s="1"/>
      <c r="S31" s="1"/>
      <c r="T31" s="1"/>
      <c r="U31" s="1"/>
      <c r="V31" s="1"/>
    </row>
    <row r="32" spans="1:22">
      <c r="A32" s="1"/>
      <c r="B32" s="1">
        <v>26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>
        <f t="shared" si="0"/>
        <v>-0.48000000000000043</v>
      </c>
      <c r="O32" s="1">
        <f t="shared" si="1"/>
        <v>0.23040000000000041</v>
      </c>
      <c r="P32" s="1"/>
      <c r="Q32" s="1"/>
      <c r="R32" s="1"/>
      <c r="S32" s="1"/>
      <c r="T32" s="1"/>
      <c r="U32" s="1"/>
      <c r="V32" s="1"/>
    </row>
    <row r="33" spans="1:22">
      <c r="A33" s="1"/>
      <c r="B33" s="1">
        <v>25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f t="shared" si="0"/>
        <v>-1.4800000000000004</v>
      </c>
      <c r="O33" s="1">
        <f t="shared" si="1"/>
        <v>2.1904000000000012</v>
      </c>
      <c r="P33" s="1"/>
      <c r="Q33" s="1"/>
      <c r="R33" s="1"/>
      <c r="S33" s="1"/>
      <c r="T33" s="1"/>
      <c r="U33" s="1"/>
      <c r="V33" s="1"/>
    </row>
    <row r="34" spans="1:22">
      <c r="A34" s="1"/>
      <c r="B34" s="1">
        <v>27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f t="shared" si="0"/>
        <v>0.51999999999999957</v>
      </c>
      <c r="O34" s="1">
        <f t="shared" si="1"/>
        <v>0.27039999999999953</v>
      </c>
      <c r="P34" s="1"/>
      <c r="Q34" s="1"/>
      <c r="R34" s="1"/>
      <c r="S34" s="1"/>
      <c r="T34" s="1"/>
      <c r="U34" s="1"/>
      <c r="V34" s="1"/>
    </row>
    <row r="35" spans="1:22">
      <c r="A35" s="1"/>
      <c r="B35" s="1">
        <v>28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f t="shared" si="0"/>
        <v>1.5199999999999996</v>
      </c>
      <c r="O35" s="1">
        <f t="shared" si="1"/>
        <v>2.3103999999999987</v>
      </c>
      <c r="P35" s="1"/>
      <c r="Q35" s="1"/>
      <c r="R35" s="1"/>
      <c r="S35" s="1"/>
      <c r="T35" s="1"/>
      <c r="U35" s="1"/>
      <c r="V35" s="1"/>
    </row>
    <row r="36" spans="1:22">
      <c r="A36" s="1"/>
      <c r="B36" s="1">
        <v>22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f t="shared" si="0"/>
        <v>-4.4800000000000004</v>
      </c>
      <c r="O36" s="1">
        <f t="shared" si="1"/>
        <v>20.070400000000003</v>
      </c>
      <c r="P36" s="1"/>
      <c r="Q36" s="1"/>
      <c r="R36" s="1"/>
      <c r="S36" s="1"/>
      <c r="T36" s="1"/>
      <c r="U36" s="1"/>
      <c r="V36" s="1"/>
    </row>
    <row r="37" spans="1:22">
      <c r="A37" s="1"/>
      <c r="B37" s="1">
        <v>23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f t="shared" si="0"/>
        <v>-3.4800000000000004</v>
      </c>
      <c r="O37" s="1">
        <f t="shared" si="1"/>
        <v>12.110400000000004</v>
      </c>
      <c r="P37" s="1"/>
      <c r="Q37" s="1"/>
      <c r="R37" s="1"/>
      <c r="S37" s="1"/>
      <c r="T37" s="1"/>
      <c r="U37" s="1"/>
      <c r="V37" s="1"/>
    </row>
    <row r="38" spans="1:22">
      <c r="A38" s="1"/>
      <c r="B38" s="1">
        <v>20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>
        <f t="shared" si="0"/>
        <v>-6.48</v>
      </c>
      <c r="O38" s="1">
        <f t="shared" si="1"/>
        <v>41.990400000000008</v>
      </c>
      <c r="P38" s="1"/>
      <c r="Q38" s="1"/>
      <c r="R38" s="1"/>
      <c r="S38" s="1"/>
      <c r="T38" s="1"/>
      <c r="U38" s="1"/>
      <c r="V38" s="1"/>
    </row>
    <row r="39" spans="1:22">
      <c r="A39" s="1"/>
      <c r="B39" s="1">
        <v>25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>
        <f t="shared" si="0"/>
        <v>-1.4800000000000004</v>
      </c>
      <c r="O39" s="1">
        <f t="shared" si="1"/>
        <v>2.1904000000000012</v>
      </c>
      <c r="P39" s="1"/>
      <c r="Q39" s="1"/>
      <c r="R39" s="1"/>
      <c r="S39" s="1"/>
      <c r="T39" s="1"/>
      <c r="U39" s="1"/>
      <c r="V39" s="1"/>
    </row>
    <row r="40" spans="1:22">
      <c r="A40" s="1"/>
      <c r="B40" s="1">
        <v>21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>
        <f t="shared" si="0"/>
        <v>-5.48</v>
      </c>
      <c r="O40" s="1">
        <f t="shared" si="1"/>
        <v>30.030400000000004</v>
      </c>
      <c r="P40" s="1"/>
      <c r="Q40" s="1"/>
      <c r="R40" s="1"/>
      <c r="S40" s="1"/>
      <c r="T40" s="1"/>
      <c r="U40" s="1"/>
      <c r="V40" s="1"/>
    </row>
    <row r="41" spans="1:22">
      <c r="A41" s="1"/>
      <c r="B41" s="1">
        <v>24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f t="shared" si="0"/>
        <v>-2.4800000000000004</v>
      </c>
      <c r="O41" s="1">
        <f t="shared" si="1"/>
        <v>6.1504000000000021</v>
      </c>
      <c r="P41" s="1"/>
      <c r="Q41" s="1"/>
      <c r="R41" s="1"/>
      <c r="S41" s="1"/>
      <c r="T41" s="1"/>
      <c r="U41" s="1"/>
      <c r="V41" s="1"/>
    </row>
    <row r="42" spans="1:22">
      <c r="A42" s="1"/>
      <c r="B42" s="1">
        <v>23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>
        <f t="shared" si="0"/>
        <v>-3.4800000000000004</v>
      </c>
      <c r="O42" s="1">
        <f t="shared" si="1"/>
        <v>12.110400000000004</v>
      </c>
      <c r="P42" s="1"/>
      <c r="Q42" s="1"/>
      <c r="R42" s="1"/>
      <c r="S42" s="1"/>
      <c r="T42" s="1"/>
      <c r="U42" s="1"/>
      <c r="V42" s="1"/>
    </row>
    <row r="43" spans="1:22">
      <c r="A43" s="1"/>
      <c r="B43" s="1">
        <v>22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>
        <f t="shared" si="0"/>
        <v>-4.4800000000000004</v>
      </c>
      <c r="O43" s="1">
        <f t="shared" si="1"/>
        <v>20.070400000000003</v>
      </c>
      <c r="P43" s="1"/>
      <c r="Q43" s="1"/>
      <c r="R43" s="1"/>
      <c r="S43" s="1"/>
      <c r="T43" s="1"/>
      <c r="U43" s="1"/>
      <c r="V43" s="1"/>
    </row>
    <row r="44" spans="1:22">
      <c r="A44" s="1"/>
      <c r="B44" s="1">
        <v>25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f t="shared" si="0"/>
        <v>-1.4800000000000004</v>
      </c>
      <c r="O44" s="1">
        <f t="shared" si="1"/>
        <v>2.1904000000000012</v>
      </c>
      <c r="P44" s="1"/>
      <c r="Q44" s="1"/>
      <c r="R44" s="1"/>
      <c r="S44" s="1"/>
      <c r="T44" s="1"/>
      <c r="U44" s="1"/>
      <c r="V44" s="1"/>
    </row>
    <row r="45" spans="1:22">
      <c r="A45" s="1"/>
      <c r="B45" s="1">
        <v>24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f t="shared" si="0"/>
        <v>-2.4800000000000004</v>
      </c>
      <c r="O45" s="1">
        <f t="shared" si="1"/>
        <v>6.1504000000000021</v>
      </c>
      <c r="P45" s="1"/>
      <c r="Q45" s="1"/>
      <c r="R45" s="1"/>
      <c r="S45" s="1"/>
      <c r="T45" s="1"/>
      <c r="U45" s="1"/>
      <c r="V45" s="1"/>
    </row>
    <row r="46" spans="1:22">
      <c r="A46" s="1"/>
      <c r="B46" s="1">
        <v>18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f t="shared" si="0"/>
        <v>-8.48</v>
      </c>
      <c r="O46" s="1">
        <f t="shared" si="1"/>
        <v>71.91040000000001</v>
      </c>
      <c r="P46" s="1"/>
      <c r="Q46" s="1"/>
      <c r="R46" s="1"/>
      <c r="S46" s="1"/>
      <c r="T46" s="1"/>
      <c r="U46" s="1"/>
      <c r="V46" s="1"/>
    </row>
    <row r="47" spans="1:22">
      <c r="A47" s="1"/>
      <c r="B47" s="1">
        <v>17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>
        <f t="shared" si="0"/>
        <v>-9.48</v>
      </c>
      <c r="O47" s="1">
        <f t="shared" si="1"/>
        <v>89.870400000000004</v>
      </c>
      <c r="P47" s="1"/>
      <c r="Q47" s="1"/>
      <c r="R47" s="1"/>
      <c r="S47" s="1"/>
      <c r="T47" s="1"/>
      <c r="U47" s="1"/>
      <c r="V47" s="1"/>
    </row>
    <row r="48" spans="1:22">
      <c r="A48" s="1"/>
      <c r="B48" s="1">
        <v>19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f t="shared" si="0"/>
        <v>-7.48</v>
      </c>
      <c r="O48" s="1">
        <f t="shared" si="1"/>
        <v>55.950400000000009</v>
      </c>
      <c r="P48" s="1"/>
      <c r="Q48" s="1"/>
      <c r="R48" s="1"/>
      <c r="S48" s="1"/>
      <c r="T48" s="1"/>
      <c r="U48" s="1"/>
      <c r="V48" s="1"/>
    </row>
    <row r="49" spans="1:22">
      <c r="A49" s="1"/>
      <c r="B49" s="1">
        <v>20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>
        <f t="shared" si="0"/>
        <v>-6.48</v>
      </c>
      <c r="O49" s="1">
        <f t="shared" si="1"/>
        <v>41.990400000000008</v>
      </c>
      <c r="P49" s="1"/>
      <c r="Q49" s="1"/>
      <c r="R49" s="1"/>
      <c r="S49" s="1"/>
      <c r="T49" s="1"/>
      <c r="U49" s="1"/>
      <c r="V49" s="1"/>
    </row>
    <row r="50" spans="1:22">
      <c r="A50" s="1"/>
      <c r="B50" s="1">
        <v>21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>
        <f t="shared" si="0"/>
        <v>-5.48</v>
      </c>
      <c r="O50" s="1">
        <f t="shared" si="1"/>
        <v>30.030400000000004</v>
      </c>
      <c r="P50" s="1"/>
      <c r="Q50" s="1"/>
      <c r="R50" s="1"/>
      <c r="S50" s="1"/>
      <c r="T50" s="1"/>
      <c r="U50" s="1"/>
      <c r="V50" s="1"/>
    </row>
    <row r="51" spans="1:22">
      <c r="A51" s="1"/>
      <c r="B51" s="1">
        <v>18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>
        <f t="shared" si="0"/>
        <v>-8.48</v>
      </c>
      <c r="O51" s="1">
        <f t="shared" si="1"/>
        <v>71.91040000000001</v>
      </c>
      <c r="P51" s="1"/>
      <c r="Q51" s="1"/>
      <c r="R51" s="1"/>
      <c r="S51" s="1"/>
      <c r="T51" s="1"/>
      <c r="U51" s="1"/>
      <c r="V51" s="1"/>
    </row>
    <row r="52" spans="1:22">
      <c r="A52" s="1"/>
      <c r="B52" s="1">
        <v>19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>
        <f t="shared" si="0"/>
        <v>-7.48</v>
      </c>
      <c r="O52" s="1">
        <f t="shared" si="1"/>
        <v>55.950400000000009</v>
      </c>
      <c r="P52" s="1"/>
      <c r="Q52" s="1"/>
      <c r="R52" s="1"/>
      <c r="S52" s="1"/>
      <c r="T52" s="1"/>
      <c r="U52" s="1"/>
      <c r="V52" s="1"/>
    </row>
    <row r="53" spans="1:22">
      <c r="A53" s="1"/>
      <c r="B53" s="1">
        <v>17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>
        <f t="shared" si="0"/>
        <v>-9.48</v>
      </c>
      <c r="O53" s="1">
        <f t="shared" si="1"/>
        <v>89.870400000000004</v>
      </c>
      <c r="P53" s="1"/>
      <c r="Q53" s="1"/>
      <c r="R53" s="1"/>
      <c r="S53" s="1"/>
      <c r="T53" s="1"/>
      <c r="U53" s="1"/>
      <c r="V53" s="1"/>
    </row>
    <row r="54" spans="1:22">
      <c r="A54" s="1"/>
      <c r="B54" s="1">
        <v>20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>
        <f t="shared" si="0"/>
        <v>-6.48</v>
      </c>
      <c r="O54" s="1">
        <f t="shared" si="1"/>
        <v>41.990400000000008</v>
      </c>
      <c r="P54" s="1"/>
      <c r="Q54" s="1"/>
      <c r="R54" s="1"/>
      <c r="S54" s="1"/>
      <c r="T54" s="1"/>
      <c r="U54" s="1"/>
      <c r="V54" s="1"/>
    </row>
    <row r="55" spans="1:22">
      <c r="A55" s="1"/>
      <c r="B55" s="1">
        <v>19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>
        <f t="shared" si="0"/>
        <v>-7.48</v>
      </c>
      <c r="O55" s="1">
        <f t="shared" si="1"/>
        <v>55.950400000000009</v>
      </c>
      <c r="P55" s="1"/>
      <c r="Q55" s="1"/>
      <c r="R55" s="1"/>
      <c r="S55" s="1"/>
      <c r="T55" s="1"/>
      <c r="U55" s="1"/>
      <c r="V55" s="1"/>
    </row>
    <row r="56" spans="1:22">
      <c r="A56" s="1"/>
      <c r="B56" s="1">
        <v>35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>
        <f t="shared" si="0"/>
        <v>8.52</v>
      </c>
      <c r="O56" s="1">
        <f t="shared" si="1"/>
        <v>72.590399999999988</v>
      </c>
      <c r="P56" s="1"/>
      <c r="Q56" s="1"/>
      <c r="R56" s="1"/>
      <c r="S56" s="1"/>
      <c r="T56" s="1"/>
      <c r="U56" s="1"/>
      <c r="V56" s="1"/>
    </row>
    <row r="57" spans="1:22">
      <c r="A57" s="1"/>
      <c r="B57" s="1">
        <v>36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>
        <f t="shared" si="0"/>
        <v>9.52</v>
      </c>
      <c r="O57" s="1">
        <f t="shared" si="1"/>
        <v>90.630399999999995</v>
      </c>
      <c r="P57" s="1"/>
      <c r="Q57" s="1"/>
      <c r="R57" s="1"/>
      <c r="S57" s="1"/>
      <c r="T57" s="1"/>
      <c r="U57" s="1"/>
      <c r="V57" s="1"/>
    </row>
    <row r="58" spans="1:22">
      <c r="A58" s="1"/>
      <c r="B58" s="1">
        <v>34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>
        <f t="shared" si="0"/>
        <v>7.52</v>
      </c>
      <c r="O58" s="1">
        <f t="shared" si="1"/>
        <v>56.550399999999996</v>
      </c>
      <c r="P58" s="1"/>
      <c r="Q58" s="1"/>
      <c r="R58" s="1"/>
      <c r="S58" s="1"/>
      <c r="T58" s="1"/>
      <c r="U58" s="1"/>
      <c r="V58" s="1"/>
    </row>
    <row r="59" spans="1:22">
      <c r="A59" s="1"/>
      <c r="B59" s="1">
        <v>35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>
        <f t="shared" si="0"/>
        <v>8.52</v>
      </c>
      <c r="O59" s="1">
        <f t="shared" si="1"/>
        <v>72.590399999999988</v>
      </c>
      <c r="P59" s="1"/>
      <c r="Q59" s="1"/>
      <c r="R59" s="1"/>
      <c r="S59" s="1"/>
      <c r="T59" s="1"/>
      <c r="U59" s="1"/>
      <c r="V59" s="1"/>
    </row>
    <row r="60" spans="1:22">
      <c r="A60" s="1"/>
      <c r="B60" s="1">
        <v>33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>
        <f t="shared" si="0"/>
        <v>6.52</v>
      </c>
      <c r="O60" s="1">
        <f t="shared" si="1"/>
        <v>42.510399999999997</v>
      </c>
      <c r="P60" s="1"/>
      <c r="Q60" s="1"/>
      <c r="R60" s="1"/>
      <c r="S60" s="1"/>
      <c r="T60" s="1"/>
      <c r="U60" s="1"/>
      <c r="V60" s="1"/>
    </row>
    <row r="61" spans="1:22">
      <c r="A61" s="1"/>
      <c r="B61" s="1">
        <v>34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>
        <f t="shared" si="0"/>
        <v>7.52</v>
      </c>
      <c r="O61" s="1">
        <f t="shared" si="1"/>
        <v>56.550399999999996</v>
      </c>
      <c r="P61" s="1"/>
      <c r="Q61" s="1"/>
      <c r="R61" s="1"/>
      <c r="S61" s="1"/>
      <c r="T61" s="1"/>
      <c r="U61" s="1"/>
      <c r="V61" s="1"/>
    </row>
    <row r="62" spans="1:22">
      <c r="A62" s="1"/>
      <c r="B62" s="1">
        <v>32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>
        <f t="shared" si="0"/>
        <v>5.52</v>
      </c>
      <c r="O62" s="1">
        <f t="shared" si="1"/>
        <v>30.470399999999994</v>
      </c>
      <c r="P62" s="1"/>
      <c r="Q62" s="1"/>
      <c r="R62" s="1"/>
      <c r="S62" s="1"/>
      <c r="T62" s="1"/>
      <c r="U62" s="1"/>
      <c r="V62" s="1"/>
    </row>
    <row r="63" spans="1:22">
      <c r="A63" s="1"/>
      <c r="B63" s="1">
        <v>33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>
        <f t="shared" si="0"/>
        <v>6.52</v>
      </c>
      <c r="O63" s="1">
        <f t="shared" si="1"/>
        <v>42.510399999999997</v>
      </c>
      <c r="P63" s="1"/>
      <c r="Q63" s="1"/>
      <c r="R63" s="1"/>
      <c r="S63" s="1"/>
      <c r="T63" s="1"/>
      <c r="U63" s="1"/>
      <c r="V63" s="1"/>
    </row>
    <row r="64" spans="1:22">
      <c r="A64" s="1"/>
      <c r="B64" s="1">
        <v>36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>
        <f t="shared" si="0"/>
        <v>9.52</v>
      </c>
      <c r="O64" s="1">
        <f t="shared" si="1"/>
        <v>90.630399999999995</v>
      </c>
      <c r="P64" s="1"/>
      <c r="Q64" s="1"/>
      <c r="R64" s="1"/>
      <c r="S64" s="1"/>
      <c r="T64" s="1"/>
      <c r="U64" s="1"/>
      <c r="V64" s="1"/>
    </row>
    <row r="65" spans="1:22">
      <c r="A65" s="1"/>
      <c r="B65" s="1">
        <v>34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>
        <f t="shared" si="0"/>
        <v>7.52</v>
      </c>
      <c r="O65" s="1">
        <f t="shared" si="1"/>
        <v>56.550399999999996</v>
      </c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7">
        <f>SUM(O16:O65)/COUNT(O16:O65)</f>
        <v>31.769600000000004</v>
      </c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86B9-A5AB-4BA8-AB63-E06684746663}">
  <dimension ref="A1:BM123"/>
  <sheetViews>
    <sheetView workbookViewId="0">
      <selection activeCell="K23" sqref="K23"/>
    </sheetView>
  </sheetViews>
  <sheetFormatPr defaultRowHeight="14.4"/>
  <cols>
    <col min="6" max="6" width="15.33203125" bestFit="1" customWidth="1"/>
    <col min="10" max="10" width="11.77734375" bestFit="1" customWidth="1"/>
    <col min="11" max="11" width="24" bestFit="1" customWidth="1"/>
    <col min="19" max="19" width="10.5546875" bestFit="1" customWidth="1"/>
    <col min="20" max="20" width="12.33203125" customWidth="1"/>
  </cols>
  <sheetData>
    <row r="1" spans="1:65">
      <c r="A1" s="184" t="s">
        <v>113</v>
      </c>
      <c r="B1" s="185"/>
      <c r="C1" s="185"/>
      <c r="D1" s="185"/>
      <c r="E1" s="185"/>
      <c r="F1" s="185"/>
      <c r="G1" s="185"/>
      <c r="H1" s="185"/>
      <c r="I1" s="185"/>
      <c r="J1" s="185"/>
    </row>
    <row r="2" spans="1:65">
      <c r="A2" s="185"/>
      <c r="B2" s="185"/>
      <c r="C2" s="185"/>
      <c r="D2" s="185"/>
      <c r="E2" s="185"/>
      <c r="F2" s="185"/>
      <c r="G2" s="185"/>
      <c r="H2" s="185"/>
      <c r="I2" s="185"/>
      <c r="J2" s="185"/>
      <c r="O2" s="1">
        <v>28</v>
      </c>
      <c r="P2" s="1">
        <v>37</v>
      </c>
      <c r="Q2" s="1">
        <v>39</v>
      </c>
      <c r="R2" s="1">
        <v>35</v>
      </c>
      <c r="S2" s="1">
        <v>31</v>
      </c>
      <c r="T2" s="1">
        <v>39</v>
      </c>
      <c r="U2" s="1">
        <v>38</v>
      </c>
      <c r="V2" s="1">
        <v>45</v>
      </c>
      <c r="W2" s="1">
        <v>39</v>
      </c>
      <c r="X2" s="1">
        <v>38</v>
      </c>
      <c r="Y2" s="1"/>
      <c r="Z2" s="1"/>
      <c r="AA2" s="1"/>
      <c r="AB2" s="1"/>
    </row>
    <row r="3" spans="1:65">
      <c r="A3" s="185"/>
      <c r="B3" s="185"/>
      <c r="C3" s="185"/>
      <c r="D3" s="185"/>
      <c r="E3" s="185"/>
      <c r="F3" s="185"/>
      <c r="G3" s="185"/>
      <c r="H3" s="185"/>
      <c r="I3" s="185"/>
      <c r="J3" s="185"/>
      <c r="O3" s="1">
        <v>32</v>
      </c>
      <c r="P3" s="1">
        <v>31</v>
      </c>
      <c r="Q3" s="1">
        <v>45</v>
      </c>
      <c r="R3" s="1">
        <v>44</v>
      </c>
      <c r="S3" s="1">
        <v>37</v>
      </c>
      <c r="T3" s="1">
        <v>27</v>
      </c>
      <c r="U3" s="1">
        <v>44</v>
      </c>
      <c r="V3" s="1">
        <v>29</v>
      </c>
      <c r="W3" s="1">
        <v>27</v>
      </c>
      <c r="X3" s="1">
        <v>44</v>
      </c>
      <c r="Y3" s="1"/>
      <c r="Z3" s="1"/>
      <c r="AA3" s="1"/>
      <c r="AB3" s="1"/>
    </row>
    <row r="4" spans="1:65">
      <c r="O4" s="1">
        <v>35</v>
      </c>
      <c r="P4" s="1">
        <v>34</v>
      </c>
      <c r="Q4" s="1">
        <v>29</v>
      </c>
      <c r="R4" s="1">
        <v>32</v>
      </c>
      <c r="S4" s="1">
        <v>42</v>
      </c>
      <c r="T4" s="1">
        <v>35</v>
      </c>
      <c r="U4" s="1">
        <v>37</v>
      </c>
      <c r="V4" s="1">
        <v>33</v>
      </c>
      <c r="W4" s="1">
        <v>35</v>
      </c>
      <c r="X4" s="1">
        <v>37</v>
      </c>
      <c r="Y4" s="1"/>
      <c r="Z4" s="1"/>
      <c r="AA4" s="1"/>
      <c r="AB4" s="1"/>
    </row>
    <row r="5" spans="1:65">
      <c r="A5" s="1" t="s">
        <v>114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v>40</v>
      </c>
      <c r="P5" s="1">
        <v>29</v>
      </c>
      <c r="Q5" s="1">
        <v>33</v>
      </c>
      <c r="R5" s="1">
        <v>39</v>
      </c>
      <c r="S5" s="1">
        <v>29</v>
      </c>
      <c r="T5" s="1">
        <v>30</v>
      </c>
      <c r="U5" s="1">
        <v>33</v>
      </c>
      <c r="V5" s="1">
        <v>38</v>
      </c>
      <c r="W5" s="1">
        <v>30</v>
      </c>
      <c r="X5" s="1">
        <v>33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>
      <c r="A6" s="1" t="s">
        <v>115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v>42</v>
      </c>
      <c r="P6" s="1">
        <v>36</v>
      </c>
      <c r="Q6" s="1">
        <v>37</v>
      </c>
      <c r="R6" s="1">
        <v>36</v>
      </c>
      <c r="S6" s="1">
        <v>34</v>
      </c>
      <c r="T6" s="1">
        <v>43</v>
      </c>
      <c r="U6" s="1">
        <v>35</v>
      </c>
      <c r="V6" s="1">
        <v>34</v>
      </c>
      <c r="W6" s="1">
        <v>43</v>
      </c>
      <c r="X6" s="1">
        <v>35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>
      <c r="A7" s="1" t="s">
        <v>116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28</v>
      </c>
      <c r="P7" s="1">
        <v>43</v>
      </c>
      <c r="Q7" s="1">
        <v>40</v>
      </c>
      <c r="R7" s="1">
        <v>30</v>
      </c>
      <c r="S7" s="1">
        <v>40</v>
      </c>
      <c r="T7" s="1">
        <v>29</v>
      </c>
      <c r="U7" s="1">
        <v>41</v>
      </c>
      <c r="V7" s="1">
        <v>32</v>
      </c>
      <c r="W7" s="1">
        <v>29</v>
      </c>
      <c r="X7" s="1">
        <v>41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>
      <c r="A8" s="1" t="s">
        <v>117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v>33</v>
      </c>
      <c r="P8" s="1">
        <v>39</v>
      </c>
      <c r="Q8" s="1">
        <v>36</v>
      </c>
      <c r="R8" s="1">
        <v>33</v>
      </c>
      <c r="S8" s="1">
        <v>31</v>
      </c>
      <c r="T8" s="1">
        <v>32</v>
      </c>
      <c r="U8" s="1">
        <v>30</v>
      </c>
      <c r="V8" s="1">
        <v>35</v>
      </c>
      <c r="W8" s="1">
        <v>32</v>
      </c>
      <c r="X8" s="1">
        <v>30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>
      <c r="A9" s="1" t="s">
        <v>118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>
        <v>38</v>
      </c>
      <c r="P9" s="1">
        <v>27</v>
      </c>
      <c r="Q9" s="1">
        <v>29</v>
      </c>
      <c r="R9" s="1">
        <v>28</v>
      </c>
      <c r="S9" s="1">
        <v>33</v>
      </c>
      <c r="T9" s="1">
        <v>36</v>
      </c>
      <c r="U9" s="1">
        <v>31</v>
      </c>
      <c r="V9" s="1">
        <v>31</v>
      </c>
      <c r="W9" s="1">
        <v>36</v>
      </c>
      <c r="X9" s="1">
        <v>31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>
      <c r="A10" s="1" t="s">
        <v>119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30</v>
      </c>
      <c r="P10" s="1">
        <v>35</v>
      </c>
      <c r="Q10" s="1">
        <v>31</v>
      </c>
      <c r="R10" s="1">
        <v>41</v>
      </c>
      <c r="S10" s="1">
        <v>38</v>
      </c>
      <c r="T10" s="1">
        <v>31</v>
      </c>
      <c r="U10" s="1">
        <v>39</v>
      </c>
      <c r="V10" s="1">
        <v>40</v>
      </c>
      <c r="W10" s="1">
        <v>31</v>
      </c>
      <c r="X10" s="1">
        <v>39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>
      <c r="A11" s="1" t="s">
        <v>120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41</v>
      </c>
      <c r="P11" s="1">
        <v>31</v>
      </c>
      <c r="Q11" s="1">
        <v>38</v>
      </c>
      <c r="R11" s="1">
        <v>35</v>
      </c>
      <c r="S11" s="1">
        <v>36</v>
      </c>
      <c r="T11" s="1">
        <v>40</v>
      </c>
      <c r="U11" s="1">
        <v>28</v>
      </c>
      <c r="V11" s="1">
        <v>36</v>
      </c>
      <c r="W11" s="1">
        <v>40</v>
      </c>
      <c r="X11" s="1">
        <v>28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 t="s">
        <v>121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>
      <c r="A13" s="1" t="s">
        <v>122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>
      <c r="A14" s="1" t="s">
        <v>123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>
      <c r="A15" s="1" t="s">
        <v>121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>
      <c r="A16" s="1" t="s">
        <v>124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>
      <c r="A18" s="1" t="s">
        <v>125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>
      <c r="A19" s="1" t="s">
        <v>126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>
      <c r="A20" s="1" t="s">
        <v>127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>
      <c r="A21" s="1" t="s">
        <v>128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>
      <c r="A23" s="7" t="s">
        <v>7</v>
      </c>
      <c r="B23" s="1"/>
      <c r="C23" s="26" t="s">
        <v>29</v>
      </c>
      <c r="D23" s="1"/>
      <c r="E23" s="1"/>
      <c r="F23" s="7" t="s">
        <v>129</v>
      </c>
      <c r="G23" s="1"/>
      <c r="H23" s="1"/>
      <c r="I23" s="26" t="s">
        <v>29</v>
      </c>
      <c r="J23" s="26" t="s">
        <v>130</v>
      </c>
      <c r="K23" s="7" t="s">
        <v>131</v>
      </c>
      <c r="L23" s="1"/>
      <c r="M23" s="7" t="s">
        <v>18</v>
      </c>
      <c r="N23" s="1"/>
      <c r="O23" s="7" t="s">
        <v>19</v>
      </c>
      <c r="P23" s="1"/>
      <c r="Q23" s="1"/>
      <c r="R23" s="1"/>
      <c r="S23" s="7" t="s">
        <v>47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>
      <c r="A24" s="1"/>
      <c r="B24" s="1"/>
      <c r="C24" s="1">
        <v>28</v>
      </c>
      <c r="D24" s="1"/>
      <c r="E24" s="1"/>
      <c r="F24" s="1">
        <f>AVERAGE(C24:C123)</f>
        <v>34.99</v>
      </c>
      <c r="G24" s="1"/>
      <c r="H24" s="1"/>
      <c r="I24" s="1">
        <v>28</v>
      </c>
      <c r="J24" s="1">
        <v>28</v>
      </c>
      <c r="K24" s="1">
        <f>COUNTIF($I$24:$I$123,J24)</f>
        <v>5</v>
      </c>
      <c r="L24" s="1"/>
      <c r="M24" s="1">
        <v>31</v>
      </c>
      <c r="N24" s="1"/>
      <c r="O24" s="1">
        <v>27</v>
      </c>
      <c r="P24" s="1"/>
      <c r="Q24" s="1">
        <f>MEDIAN(O24:O123)</f>
        <v>35</v>
      </c>
      <c r="R24" s="1"/>
      <c r="S24" s="45" t="s">
        <v>48</v>
      </c>
      <c r="T24" s="45" t="s">
        <v>77</v>
      </c>
      <c r="U24" s="45" t="s">
        <v>47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>
      <c r="A25" s="1"/>
      <c r="B25" s="1"/>
      <c r="C25" s="1">
        <v>32</v>
      </c>
      <c r="D25" s="1"/>
      <c r="E25" s="1"/>
      <c r="F25" s="1"/>
      <c r="G25" s="1"/>
      <c r="H25" s="1"/>
      <c r="I25" s="1">
        <v>32</v>
      </c>
      <c r="J25" s="1">
        <v>32</v>
      </c>
      <c r="K25" s="1">
        <f t="shared" ref="K25:K42" si="0">COUNTIF($I$24:$I$123,J25)</f>
        <v>5</v>
      </c>
      <c r="L25" s="1"/>
      <c r="M25" s="1"/>
      <c r="N25" s="1"/>
      <c r="O25" s="1">
        <v>27</v>
      </c>
      <c r="P25" s="1"/>
      <c r="Q25" s="1"/>
      <c r="R25" s="1"/>
      <c r="S25" s="1">
        <f>MAX(I24:I123)</f>
        <v>45</v>
      </c>
      <c r="T25" s="1">
        <f>MIN(I24:I123)</f>
        <v>27</v>
      </c>
      <c r="U25" s="1">
        <f>S25-T25</f>
        <v>18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>
      <c r="A26" s="1"/>
      <c r="B26" s="1"/>
      <c r="C26" s="1">
        <v>35</v>
      </c>
      <c r="D26" s="1"/>
      <c r="E26" s="1"/>
      <c r="F26" s="1"/>
      <c r="G26" s="1"/>
      <c r="H26" s="1"/>
      <c r="I26" s="1">
        <v>35</v>
      </c>
      <c r="J26" s="1">
        <v>35</v>
      </c>
      <c r="K26" s="1">
        <f t="shared" si="0"/>
        <v>9</v>
      </c>
      <c r="L26" s="1"/>
      <c r="M26" s="1">
        <f>MODE(I24:I123)</f>
        <v>31</v>
      </c>
      <c r="N26" s="1"/>
      <c r="O26" s="1">
        <v>27</v>
      </c>
      <c r="P26" s="1"/>
      <c r="Q26" s="1"/>
      <c r="R26" s="1"/>
      <c r="S26" s="1"/>
      <c r="T26" s="17" t="s">
        <v>50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>
      <c r="A27" s="1"/>
      <c r="B27" s="1"/>
      <c r="C27" s="1">
        <v>40</v>
      </c>
      <c r="D27" s="1"/>
      <c r="E27" s="1"/>
      <c r="F27" s="1"/>
      <c r="G27" s="1"/>
      <c r="H27" s="1"/>
      <c r="I27" s="1">
        <v>40</v>
      </c>
      <c r="J27" s="1">
        <v>40</v>
      </c>
      <c r="K27" s="1">
        <f t="shared" si="0"/>
        <v>6</v>
      </c>
      <c r="L27" s="1"/>
      <c r="M27" s="1"/>
      <c r="N27" s="1"/>
      <c r="O27" s="1">
        <v>28</v>
      </c>
      <c r="P27" s="1"/>
      <c r="Q27" s="1"/>
      <c r="R27" s="1"/>
      <c r="S27" s="1"/>
      <c r="T27" s="1">
        <f>MAX(I24:I123)-MIN(I24:I123)</f>
        <v>18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>
      <c r="A28" s="1"/>
      <c r="B28" s="1"/>
      <c r="C28" s="1">
        <v>42</v>
      </c>
      <c r="D28" s="1"/>
      <c r="E28" s="1"/>
      <c r="F28" s="1"/>
      <c r="G28" s="1"/>
      <c r="H28" s="1"/>
      <c r="I28" s="1">
        <v>42</v>
      </c>
      <c r="J28" s="1">
        <v>42</v>
      </c>
      <c r="K28" s="1">
        <f t="shared" si="0"/>
        <v>2</v>
      </c>
      <c r="L28" s="1"/>
      <c r="M28" s="1"/>
      <c r="N28" s="1"/>
      <c r="O28" s="1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>
      <c r="A29" s="1"/>
      <c r="B29" s="1"/>
      <c r="C29" s="1">
        <v>28</v>
      </c>
      <c r="D29" s="1"/>
      <c r="E29" s="1"/>
      <c r="F29" s="1"/>
      <c r="G29" s="1"/>
      <c r="H29" s="1"/>
      <c r="I29" s="1">
        <v>28</v>
      </c>
      <c r="J29" s="1">
        <v>33</v>
      </c>
      <c r="K29" s="1">
        <f t="shared" si="0"/>
        <v>7</v>
      </c>
      <c r="L29" s="1"/>
      <c r="M29" s="1"/>
      <c r="N29" s="1"/>
      <c r="O29" s="1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>
      <c r="A30" s="1"/>
      <c r="B30" s="1"/>
      <c r="C30" s="1">
        <v>33</v>
      </c>
      <c r="D30" s="1"/>
      <c r="E30" s="1"/>
      <c r="F30" s="1"/>
      <c r="G30" s="1"/>
      <c r="H30" s="1"/>
      <c r="I30" s="1">
        <v>33</v>
      </c>
      <c r="J30" s="1">
        <v>38</v>
      </c>
      <c r="K30" s="1">
        <f t="shared" si="0"/>
        <v>6</v>
      </c>
      <c r="L30" s="1"/>
      <c r="M30" s="1"/>
      <c r="N30" s="1"/>
      <c r="O30" s="1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>
      <c r="A31" s="1"/>
      <c r="B31" s="1"/>
      <c r="C31" s="1">
        <v>38</v>
      </c>
      <c r="D31" s="1"/>
      <c r="E31" s="1"/>
      <c r="F31" s="1"/>
      <c r="G31" s="1"/>
      <c r="H31" s="1"/>
      <c r="I31" s="1">
        <v>38</v>
      </c>
      <c r="J31" s="1">
        <v>30</v>
      </c>
      <c r="K31" s="1">
        <f t="shared" si="0"/>
        <v>6</v>
      </c>
      <c r="L31" s="1"/>
      <c r="M31" s="1"/>
      <c r="N31" s="1"/>
      <c r="O31" s="1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>
      <c r="A32" s="1"/>
      <c r="B32" s="1"/>
      <c r="C32" s="1">
        <v>30</v>
      </c>
      <c r="D32" s="1"/>
      <c r="E32" s="1"/>
      <c r="F32" s="1"/>
      <c r="G32" s="1"/>
      <c r="H32" s="1"/>
      <c r="I32" s="1">
        <v>30</v>
      </c>
      <c r="J32" s="1">
        <v>41</v>
      </c>
      <c r="K32" s="1">
        <f t="shared" si="0"/>
        <v>4</v>
      </c>
      <c r="L32" s="1"/>
      <c r="M32" s="1"/>
      <c r="N32" s="1"/>
      <c r="O32" s="1">
        <v>29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>
      <c r="A33" s="1"/>
      <c r="B33" s="1"/>
      <c r="C33" s="1">
        <v>41</v>
      </c>
      <c r="D33" s="1"/>
      <c r="E33" s="1"/>
      <c r="F33" s="1"/>
      <c r="G33" s="1"/>
      <c r="H33" s="1"/>
      <c r="I33" s="1">
        <v>41</v>
      </c>
      <c r="J33" s="1">
        <v>37</v>
      </c>
      <c r="K33" s="1">
        <f t="shared" si="0"/>
        <v>5</v>
      </c>
      <c r="L33" s="1"/>
      <c r="M33" s="1"/>
      <c r="N33" s="1"/>
      <c r="O33" s="1">
        <v>29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>
      <c r="A34" s="1"/>
      <c r="B34" s="1"/>
      <c r="C34" s="1">
        <v>37</v>
      </c>
      <c r="D34" s="1"/>
      <c r="E34" s="1"/>
      <c r="F34" s="1"/>
      <c r="G34" s="1"/>
      <c r="H34" s="1"/>
      <c r="I34" s="1">
        <v>37</v>
      </c>
      <c r="J34" s="48">
        <v>31</v>
      </c>
      <c r="K34" s="48">
        <f t="shared" si="0"/>
        <v>10</v>
      </c>
      <c r="L34" s="1"/>
      <c r="M34" s="1"/>
      <c r="N34" s="1"/>
      <c r="O34" s="1">
        <v>29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>
      <c r="A35" s="1"/>
      <c r="B35" s="1"/>
      <c r="C35" s="1">
        <v>31</v>
      </c>
      <c r="D35" s="1"/>
      <c r="E35" s="1"/>
      <c r="F35" s="1"/>
      <c r="G35" s="1"/>
      <c r="H35" s="1"/>
      <c r="I35" s="1">
        <v>31</v>
      </c>
      <c r="J35" s="1">
        <v>34</v>
      </c>
      <c r="K35" s="1">
        <f t="shared" si="0"/>
        <v>3</v>
      </c>
      <c r="L35" s="1"/>
      <c r="M35" s="1"/>
      <c r="N35" s="1"/>
      <c r="O35" s="1">
        <v>29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>
      <c r="A36" s="1"/>
      <c r="B36" s="1"/>
      <c r="C36" s="1">
        <v>34</v>
      </c>
      <c r="D36" s="1"/>
      <c r="E36" s="1"/>
      <c r="F36" s="1"/>
      <c r="G36" s="1"/>
      <c r="H36" s="1"/>
      <c r="I36" s="1">
        <v>34</v>
      </c>
      <c r="J36" s="1">
        <v>29</v>
      </c>
      <c r="K36" s="1">
        <f t="shared" si="0"/>
        <v>7</v>
      </c>
      <c r="L36" s="1"/>
      <c r="M36" s="1"/>
      <c r="N36" s="1"/>
      <c r="O36" s="1">
        <v>29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>
      <c r="A37" s="1"/>
      <c r="B37" s="1"/>
      <c r="C37" s="1">
        <v>29</v>
      </c>
      <c r="D37" s="1"/>
      <c r="E37" s="1"/>
      <c r="F37" s="1"/>
      <c r="G37" s="1"/>
      <c r="H37" s="1"/>
      <c r="I37" s="1">
        <v>29</v>
      </c>
      <c r="J37" s="1">
        <v>36</v>
      </c>
      <c r="K37" s="1">
        <f t="shared" si="0"/>
        <v>7</v>
      </c>
      <c r="L37" s="1"/>
      <c r="M37" s="1"/>
      <c r="N37" s="1"/>
      <c r="O37" s="1">
        <v>29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>
      <c r="A38" s="1"/>
      <c r="B38" s="1"/>
      <c r="C38" s="1">
        <v>36</v>
      </c>
      <c r="D38" s="1"/>
      <c r="E38" s="1"/>
      <c r="F38" s="1"/>
      <c r="G38" s="1"/>
      <c r="H38" s="1"/>
      <c r="I38" s="1">
        <v>36</v>
      </c>
      <c r="J38" s="1">
        <v>43</v>
      </c>
      <c r="K38" s="1">
        <f t="shared" si="0"/>
        <v>3</v>
      </c>
      <c r="L38" s="1"/>
      <c r="M38" s="1"/>
      <c r="N38" s="1"/>
      <c r="O38" s="1">
        <v>29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>
      <c r="A39" s="1"/>
      <c r="B39" s="1"/>
      <c r="C39" s="1">
        <v>43</v>
      </c>
      <c r="D39" s="1"/>
      <c r="E39" s="1"/>
      <c r="F39" s="1"/>
      <c r="G39" s="1"/>
      <c r="H39" s="1"/>
      <c r="I39" s="1">
        <v>43</v>
      </c>
      <c r="J39" s="1">
        <v>39</v>
      </c>
      <c r="K39" s="1">
        <f t="shared" si="0"/>
        <v>7</v>
      </c>
      <c r="L39" s="1"/>
      <c r="M39" s="1"/>
      <c r="N39" s="1"/>
      <c r="O39" s="1">
        <v>30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>
      <c r="A40" s="1"/>
      <c r="B40" s="1"/>
      <c r="C40" s="1">
        <v>39</v>
      </c>
      <c r="D40" s="1"/>
      <c r="E40" s="1"/>
      <c r="F40" s="1"/>
      <c r="G40" s="1"/>
      <c r="H40" s="1"/>
      <c r="I40" s="1">
        <v>39</v>
      </c>
      <c r="J40" s="1">
        <v>27</v>
      </c>
      <c r="K40" s="1">
        <f t="shared" si="0"/>
        <v>3</v>
      </c>
      <c r="L40" s="1"/>
      <c r="M40" s="1"/>
      <c r="N40" s="1"/>
      <c r="O40" s="1">
        <v>30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>
      <c r="A41" s="1"/>
      <c r="B41" s="1"/>
      <c r="C41" s="1">
        <v>27</v>
      </c>
      <c r="D41" s="1"/>
      <c r="E41" s="1"/>
      <c r="F41" s="1"/>
      <c r="G41" s="1"/>
      <c r="H41" s="1"/>
      <c r="I41" s="1">
        <v>27</v>
      </c>
      <c r="J41" s="1">
        <v>45</v>
      </c>
      <c r="K41" s="1">
        <f t="shared" si="0"/>
        <v>2</v>
      </c>
      <c r="L41" s="1"/>
      <c r="M41" s="1"/>
      <c r="N41" s="1"/>
      <c r="O41" s="1">
        <v>30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>
      <c r="A42" s="1"/>
      <c r="B42" s="1"/>
      <c r="C42" s="1">
        <v>35</v>
      </c>
      <c r="D42" s="1"/>
      <c r="E42" s="1"/>
      <c r="F42" s="1"/>
      <c r="G42" s="1"/>
      <c r="H42" s="1"/>
      <c r="I42" s="1">
        <v>35</v>
      </c>
      <c r="J42" s="1">
        <v>44</v>
      </c>
      <c r="K42" s="1">
        <f t="shared" si="0"/>
        <v>3</v>
      </c>
      <c r="L42" s="1"/>
      <c r="M42" s="1"/>
      <c r="N42" s="1"/>
      <c r="O42" s="1">
        <v>30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>
      <c r="A43" s="1"/>
      <c r="B43" s="1"/>
      <c r="C43" s="1">
        <v>31</v>
      </c>
      <c r="D43" s="1"/>
      <c r="E43" s="1"/>
      <c r="F43" s="1"/>
      <c r="G43" s="1"/>
      <c r="H43" s="1"/>
      <c r="I43" s="1">
        <v>31</v>
      </c>
      <c r="K43" s="1"/>
      <c r="L43" s="1"/>
      <c r="M43" s="1"/>
      <c r="N43" s="1"/>
      <c r="O43" s="1">
        <v>30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>
      <c r="A44" s="1"/>
      <c r="B44" s="1"/>
      <c r="C44" s="1">
        <v>39</v>
      </c>
      <c r="D44" s="1"/>
      <c r="E44" s="1"/>
      <c r="F44" s="1"/>
      <c r="G44" s="1"/>
      <c r="H44" s="1"/>
      <c r="I44" s="1">
        <v>39</v>
      </c>
      <c r="K44" s="1"/>
      <c r="L44" s="1"/>
      <c r="M44" s="1"/>
      <c r="N44" s="1"/>
      <c r="O44" s="1">
        <v>30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>
      <c r="A45" s="1"/>
      <c r="B45" s="1"/>
      <c r="C45" s="1">
        <v>45</v>
      </c>
      <c r="D45" s="1"/>
      <c r="E45" s="1"/>
      <c r="F45" s="1"/>
      <c r="G45" s="1"/>
      <c r="H45" s="1"/>
      <c r="I45" s="1">
        <v>45</v>
      </c>
      <c r="K45" s="1"/>
      <c r="L45" s="1"/>
      <c r="M45" s="1"/>
      <c r="N45" s="1"/>
      <c r="O45" s="1">
        <v>31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>
      <c r="A46" s="1"/>
      <c r="B46" s="1"/>
      <c r="C46" s="1">
        <v>29</v>
      </c>
      <c r="D46" s="1"/>
      <c r="E46" s="1"/>
      <c r="F46" s="1"/>
      <c r="G46" s="1"/>
      <c r="H46" s="1"/>
      <c r="I46" s="1">
        <v>29</v>
      </c>
      <c r="K46" s="1"/>
      <c r="L46" s="1"/>
      <c r="M46" s="1"/>
      <c r="N46" s="1"/>
      <c r="O46" s="1">
        <v>31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>
      <c r="A47" s="1"/>
      <c r="B47" s="1"/>
      <c r="C47" s="1">
        <v>33</v>
      </c>
      <c r="D47" s="1"/>
      <c r="E47" s="1"/>
      <c r="F47" s="1"/>
      <c r="G47" s="1"/>
      <c r="H47" s="1"/>
      <c r="I47" s="1">
        <v>33</v>
      </c>
      <c r="K47" s="1"/>
      <c r="L47" s="1"/>
      <c r="M47" s="1"/>
      <c r="N47" s="1"/>
      <c r="O47" s="1">
        <v>31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>
      <c r="A48" s="1"/>
      <c r="B48" s="1"/>
      <c r="C48" s="1">
        <v>37</v>
      </c>
      <c r="D48" s="1"/>
      <c r="E48" s="1"/>
      <c r="F48" s="1"/>
      <c r="G48" s="1"/>
      <c r="H48" s="1"/>
      <c r="I48" s="1">
        <v>37</v>
      </c>
      <c r="K48" s="1"/>
      <c r="L48" s="1"/>
      <c r="M48" s="1"/>
      <c r="N48" s="1"/>
      <c r="O48" s="1">
        <v>31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>
      <c r="A49" s="1"/>
      <c r="B49" s="1"/>
      <c r="C49" s="1">
        <v>40</v>
      </c>
      <c r="D49" s="1"/>
      <c r="E49" s="1"/>
      <c r="F49" s="1"/>
      <c r="G49" s="1"/>
      <c r="H49" s="1"/>
      <c r="I49" s="1">
        <v>40</v>
      </c>
      <c r="K49" s="1"/>
      <c r="L49" s="1"/>
      <c r="M49" s="1"/>
      <c r="N49" s="1"/>
      <c r="O49" s="1">
        <v>31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>
      <c r="A50" s="1"/>
      <c r="B50" s="1"/>
      <c r="C50" s="1">
        <v>36</v>
      </c>
      <c r="D50" s="1"/>
      <c r="E50" s="1"/>
      <c r="F50" s="1"/>
      <c r="G50" s="1"/>
      <c r="H50" s="1"/>
      <c r="I50" s="1">
        <v>36</v>
      </c>
      <c r="K50" s="1"/>
      <c r="L50" s="1"/>
      <c r="M50" s="1"/>
      <c r="N50" s="1"/>
      <c r="O50" s="1">
        <v>31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>
      <c r="A51" s="1"/>
      <c r="B51" s="1"/>
      <c r="C51" s="1">
        <v>29</v>
      </c>
      <c r="D51" s="1"/>
      <c r="E51" s="1"/>
      <c r="F51" s="1"/>
      <c r="G51" s="1"/>
      <c r="H51" s="1"/>
      <c r="I51" s="1">
        <v>29</v>
      </c>
      <c r="K51" s="1"/>
      <c r="L51" s="1"/>
      <c r="M51" s="1"/>
      <c r="N51" s="1"/>
      <c r="O51" s="1">
        <v>31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>
      <c r="A52" s="1"/>
      <c r="B52" s="1"/>
      <c r="C52" s="1">
        <v>31</v>
      </c>
      <c r="D52" s="1"/>
      <c r="E52" s="1"/>
      <c r="F52" s="1"/>
      <c r="G52" s="1"/>
      <c r="H52" s="1"/>
      <c r="I52" s="1">
        <v>31</v>
      </c>
      <c r="K52" s="1"/>
      <c r="L52" s="1"/>
      <c r="M52" s="1"/>
      <c r="N52" s="1"/>
      <c r="O52" s="1">
        <v>31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>
      <c r="A53" s="1"/>
      <c r="B53" s="1"/>
      <c r="C53" s="1">
        <v>38</v>
      </c>
      <c r="D53" s="1"/>
      <c r="E53" s="1"/>
      <c r="F53" s="1"/>
      <c r="G53" s="1"/>
      <c r="H53" s="1"/>
      <c r="I53" s="1">
        <v>38</v>
      </c>
      <c r="K53" s="1"/>
      <c r="L53" s="1"/>
      <c r="M53" s="1"/>
      <c r="N53" s="1"/>
      <c r="O53" s="1">
        <v>31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>
      <c r="A54" s="1"/>
      <c r="B54" s="1"/>
      <c r="C54" s="1">
        <v>35</v>
      </c>
      <c r="D54" s="1"/>
      <c r="E54" s="1"/>
      <c r="F54" s="1"/>
      <c r="G54" s="1"/>
      <c r="H54" s="1"/>
      <c r="I54" s="1">
        <v>35</v>
      </c>
      <c r="K54" s="1"/>
      <c r="L54" s="1"/>
      <c r="M54" s="1"/>
      <c r="N54" s="1"/>
      <c r="O54" s="1">
        <v>31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>
      <c r="A55" s="1"/>
      <c r="B55" s="1"/>
      <c r="C55" s="1">
        <v>44</v>
      </c>
      <c r="D55" s="1"/>
      <c r="E55" s="1"/>
      <c r="F55" s="1"/>
      <c r="G55" s="1"/>
      <c r="H55" s="1"/>
      <c r="I55" s="1">
        <v>44</v>
      </c>
      <c r="K55" s="1"/>
      <c r="L55" s="1"/>
      <c r="M55" s="1"/>
      <c r="N55" s="1"/>
      <c r="O55" s="1">
        <v>32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>
      <c r="A56" s="1"/>
      <c r="B56" s="1"/>
      <c r="C56" s="1">
        <v>32</v>
      </c>
      <c r="D56" s="1"/>
      <c r="E56" s="1"/>
      <c r="F56" s="1"/>
      <c r="G56" s="1"/>
      <c r="H56" s="1"/>
      <c r="I56" s="1">
        <v>32</v>
      </c>
      <c r="K56" s="1"/>
      <c r="L56" s="1"/>
      <c r="M56" s="1"/>
      <c r="N56" s="1"/>
      <c r="O56" s="1">
        <v>32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>
      <c r="A57" s="1"/>
      <c r="B57" s="1"/>
      <c r="C57" s="1">
        <v>39</v>
      </c>
      <c r="D57" s="1"/>
      <c r="E57" s="1"/>
      <c r="F57" s="1"/>
      <c r="G57" s="1"/>
      <c r="H57" s="1"/>
      <c r="I57" s="1">
        <v>39</v>
      </c>
      <c r="K57" s="1"/>
      <c r="L57" s="1"/>
      <c r="M57" s="1"/>
      <c r="N57" s="1"/>
      <c r="O57" s="1">
        <v>32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>
      <c r="A58" s="1"/>
      <c r="B58" s="1"/>
      <c r="C58" s="1">
        <v>36</v>
      </c>
      <c r="D58" s="1"/>
      <c r="E58" s="1"/>
      <c r="F58" s="1"/>
      <c r="G58" s="1"/>
      <c r="H58" s="1"/>
      <c r="I58" s="1">
        <v>36</v>
      </c>
      <c r="K58" s="1"/>
      <c r="L58" s="1"/>
      <c r="M58" s="1"/>
      <c r="N58" s="1"/>
      <c r="O58" s="1">
        <v>32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>
      <c r="A59" s="1"/>
      <c r="B59" s="1"/>
      <c r="C59" s="1">
        <v>30</v>
      </c>
      <c r="D59" s="1"/>
      <c r="E59" s="1"/>
      <c r="F59" s="1"/>
      <c r="G59" s="1"/>
      <c r="H59" s="1"/>
      <c r="I59" s="1">
        <v>30</v>
      </c>
      <c r="K59" s="1"/>
      <c r="L59" s="1"/>
      <c r="M59" s="1"/>
      <c r="N59" s="1"/>
      <c r="O59" s="1">
        <v>32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>
      <c r="A60" s="1"/>
      <c r="B60" s="1"/>
      <c r="C60" s="1">
        <v>33</v>
      </c>
      <c r="D60" s="1"/>
      <c r="E60" s="1"/>
      <c r="F60" s="1"/>
      <c r="G60" s="1"/>
      <c r="H60" s="1"/>
      <c r="I60" s="1">
        <v>33</v>
      </c>
      <c r="K60" s="1"/>
      <c r="L60" s="1"/>
      <c r="M60" s="1"/>
      <c r="N60" s="1"/>
      <c r="O60" s="1">
        <v>33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>
      <c r="A61" s="1"/>
      <c r="B61" s="1"/>
      <c r="C61" s="1">
        <v>28</v>
      </c>
      <c r="D61" s="1"/>
      <c r="E61" s="1"/>
      <c r="F61" s="1"/>
      <c r="G61" s="1"/>
      <c r="H61" s="1"/>
      <c r="I61" s="1">
        <v>28</v>
      </c>
      <c r="K61" s="1"/>
      <c r="L61" s="1"/>
      <c r="M61" s="1"/>
      <c r="N61" s="1"/>
      <c r="O61" s="1">
        <v>33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>
      <c r="A62" s="1"/>
      <c r="B62" s="1"/>
      <c r="C62" s="1">
        <v>41</v>
      </c>
      <c r="D62" s="1"/>
      <c r="E62" s="1"/>
      <c r="F62" s="1"/>
      <c r="G62" s="1"/>
      <c r="H62" s="1"/>
      <c r="I62" s="1">
        <v>41</v>
      </c>
      <c r="K62" s="1"/>
      <c r="L62" s="1"/>
      <c r="M62" s="1"/>
      <c r="N62" s="1"/>
      <c r="O62" s="1">
        <v>33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>
      <c r="A63" s="1"/>
      <c r="B63" s="1"/>
      <c r="C63" s="1">
        <v>35</v>
      </c>
      <c r="D63" s="1"/>
      <c r="E63" s="1"/>
      <c r="F63" s="1"/>
      <c r="G63" s="1"/>
      <c r="H63" s="1"/>
      <c r="I63" s="1">
        <v>35</v>
      </c>
      <c r="K63" s="1"/>
      <c r="L63" s="1"/>
      <c r="M63" s="1"/>
      <c r="N63" s="1"/>
      <c r="O63" s="1">
        <v>33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>
      <c r="A64" s="1"/>
      <c r="B64" s="1"/>
      <c r="C64" s="1">
        <v>31</v>
      </c>
      <c r="D64" s="1"/>
      <c r="E64" s="1"/>
      <c r="F64" s="1"/>
      <c r="G64" s="1"/>
      <c r="H64" s="1"/>
      <c r="I64" s="1">
        <v>31</v>
      </c>
      <c r="K64" s="1"/>
      <c r="L64" s="1"/>
      <c r="M64" s="1"/>
      <c r="N64" s="1"/>
      <c r="O64" s="1">
        <v>33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>
      <c r="A65" s="1"/>
      <c r="B65" s="1"/>
      <c r="C65" s="1">
        <v>37</v>
      </c>
      <c r="D65" s="1"/>
      <c r="E65" s="1"/>
      <c r="F65" s="1"/>
      <c r="G65" s="1"/>
      <c r="H65" s="1"/>
      <c r="I65" s="1">
        <v>37</v>
      </c>
      <c r="K65" s="1"/>
      <c r="L65" s="1"/>
      <c r="M65" s="1"/>
      <c r="N65" s="1"/>
      <c r="O65" s="1">
        <v>33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>
      <c r="A66" s="1"/>
      <c r="B66" s="1"/>
      <c r="C66" s="1">
        <v>42</v>
      </c>
      <c r="D66" s="1"/>
      <c r="E66" s="1"/>
      <c r="F66" s="1"/>
      <c r="G66" s="1"/>
      <c r="H66" s="1"/>
      <c r="I66" s="1">
        <v>42</v>
      </c>
      <c r="K66" s="1"/>
      <c r="L66" s="1"/>
      <c r="M66" s="1"/>
      <c r="N66" s="1"/>
      <c r="O66" s="1">
        <v>33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>
      <c r="A67" s="1"/>
      <c r="B67" s="1"/>
      <c r="C67" s="1">
        <v>29</v>
      </c>
      <c r="D67" s="1"/>
      <c r="E67" s="1"/>
      <c r="F67" s="1"/>
      <c r="G67" s="1"/>
      <c r="H67" s="1"/>
      <c r="I67" s="1">
        <v>29</v>
      </c>
      <c r="K67" s="1"/>
      <c r="L67" s="1"/>
      <c r="M67" s="1"/>
      <c r="N67" s="1"/>
      <c r="O67" s="1">
        <v>34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>
      <c r="A68" s="1"/>
      <c r="B68" s="1"/>
      <c r="C68" s="1">
        <v>34</v>
      </c>
      <c r="D68" s="1"/>
      <c r="E68" s="1"/>
      <c r="F68" s="1"/>
      <c r="G68" s="1"/>
      <c r="H68" s="1"/>
      <c r="I68" s="1">
        <v>34</v>
      </c>
      <c r="K68" s="1"/>
      <c r="L68" s="1"/>
      <c r="M68" s="1"/>
      <c r="N68" s="1"/>
      <c r="O68" s="1">
        <v>34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>
      <c r="A69" s="1"/>
      <c r="B69" s="1"/>
      <c r="C69" s="1">
        <v>40</v>
      </c>
      <c r="D69" s="1"/>
      <c r="E69" s="1"/>
      <c r="F69" s="1"/>
      <c r="G69" s="1"/>
      <c r="H69" s="1"/>
      <c r="I69" s="1">
        <v>40</v>
      </c>
      <c r="K69" s="1"/>
      <c r="L69" s="1"/>
      <c r="M69" s="1"/>
      <c r="N69" s="1"/>
      <c r="O69" s="1">
        <v>34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>
      <c r="A70" s="1"/>
      <c r="B70" s="1"/>
      <c r="C70" s="1">
        <v>31</v>
      </c>
      <c r="D70" s="1"/>
      <c r="E70" s="1"/>
      <c r="F70" s="1"/>
      <c r="G70" s="1"/>
      <c r="H70" s="1"/>
      <c r="I70" s="1">
        <v>31</v>
      </c>
      <c r="K70" s="1"/>
      <c r="L70" s="1"/>
      <c r="M70" s="1"/>
      <c r="N70" s="1"/>
      <c r="O70" s="1">
        <v>35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>
      <c r="A71" s="1"/>
      <c r="B71" s="1"/>
      <c r="C71" s="1">
        <v>33</v>
      </c>
      <c r="D71" s="1"/>
      <c r="E71" s="1"/>
      <c r="F71" s="1"/>
      <c r="G71" s="1"/>
      <c r="H71" s="1"/>
      <c r="I71" s="1">
        <v>33</v>
      </c>
      <c r="K71" s="1"/>
      <c r="L71" s="1"/>
      <c r="M71" s="1"/>
      <c r="N71" s="1"/>
      <c r="O71" s="1">
        <v>35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>
      <c r="A72" s="1"/>
      <c r="B72" s="1"/>
      <c r="C72" s="1">
        <v>38</v>
      </c>
      <c r="D72" s="1"/>
      <c r="E72" s="1"/>
      <c r="F72" s="1"/>
      <c r="G72" s="1"/>
      <c r="H72" s="1"/>
      <c r="I72" s="1">
        <v>38</v>
      </c>
      <c r="K72" s="1"/>
      <c r="L72" s="1"/>
      <c r="M72" s="1"/>
      <c r="N72" s="1"/>
      <c r="O72" s="1">
        <v>35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>
      <c r="A73" s="1"/>
      <c r="B73" s="1"/>
      <c r="C73" s="1">
        <v>36</v>
      </c>
      <c r="D73" s="1"/>
      <c r="E73" s="1"/>
      <c r="F73" s="1"/>
      <c r="G73" s="1"/>
      <c r="H73" s="1"/>
      <c r="I73" s="1">
        <v>36</v>
      </c>
      <c r="K73" s="1"/>
      <c r="L73" s="1"/>
      <c r="M73" s="1"/>
      <c r="N73" s="1"/>
      <c r="O73" s="1">
        <v>35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>
      <c r="A74" s="1"/>
      <c r="B74" s="1"/>
      <c r="C74" s="1">
        <v>39</v>
      </c>
      <c r="D74" s="1"/>
      <c r="E74" s="1"/>
      <c r="F74" s="1"/>
      <c r="G74" s="1"/>
      <c r="H74" s="1"/>
      <c r="I74" s="1">
        <v>39</v>
      </c>
      <c r="K74" s="1"/>
      <c r="L74" s="1"/>
      <c r="M74" s="1"/>
      <c r="N74" s="1"/>
      <c r="O74" s="1">
        <v>35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>
      <c r="A75" s="1"/>
      <c r="B75" s="1"/>
      <c r="C75" s="1">
        <v>27</v>
      </c>
      <c r="D75" s="1"/>
      <c r="E75" s="1"/>
      <c r="F75" s="1"/>
      <c r="G75" s="1"/>
      <c r="H75" s="1"/>
      <c r="I75" s="1">
        <v>27</v>
      </c>
      <c r="K75" s="1"/>
      <c r="L75" s="1"/>
      <c r="M75" s="1"/>
      <c r="N75" s="1"/>
      <c r="O75" s="1">
        <v>35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>
      <c r="A76" s="1"/>
      <c r="B76" s="1"/>
      <c r="C76" s="1">
        <v>35</v>
      </c>
      <c r="D76" s="1"/>
      <c r="E76" s="1"/>
      <c r="F76" s="1"/>
      <c r="G76" s="1"/>
      <c r="H76" s="1"/>
      <c r="I76" s="1">
        <v>35</v>
      </c>
      <c r="K76" s="1"/>
      <c r="L76" s="1"/>
      <c r="M76" s="1"/>
      <c r="N76" s="1"/>
      <c r="O76" s="1">
        <v>35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>
      <c r="A77" s="1"/>
      <c r="B77" s="1"/>
      <c r="C77" s="1">
        <v>30</v>
      </c>
      <c r="D77" s="1"/>
      <c r="E77" s="1"/>
      <c r="F77" s="1"/>
      <c r="G77" s="1"/>
      <c r="H77" s="1"/>
      <c r="I77" s="1">
        <v>30</v>
      </c>
      <c r="K77" s="1"/>
      <c r="L77" s="1"/>
      <c r="M77" s="1"/>
      <c r="N77" s="1"/>
      <c r="O77" s="1">
        <v>35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>
      <c r="A78" s="1"/>
      <c r="B78" s="1"/>
      <c r="C78" s="1">
        <v>43</v>
      </c>
      <c r="D78" s="1"/>
      <c r="E78" s="1"/>
      <c r="F78" s="1"/>
      <c r="G78" s="1"/>
      <c r="H78" s="1"/>
      <c r="I78" s="1">
        <v>43</v>
      </c>
      <c r="K78" s="1"/>
      <c r="L78" s="1"/>
      <c r="M78" s="1"/>
      <c r="N78" s="1"/>
      <c r="O78" s="1">
        <v>35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>
      <c r="A79" s="1"/>
      <c r="B79" s="1"/>
      <c r="C79" s="1">
        <v>29</v>
      </c>
      <c r="D79" s="1"/>
      <c r="E79" s="1"/>
      <c r="F79" s="1"/>
      <c r="G79" s="1"/>
      <c r="H79" s="1"/>
      <c r="I79" s="1">
        <v>29</v>
      </c>
      <c r="K79" s="1"/>
      <c r="L79" s="1"/>
      <c r="M79" s="1"/>
      <c r="N79" s="1"/>
      <c r="O79" s="1">
        <v>36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>
      <c r="A80" s="1"/>
      <c r="B80" s="1"/>
      <c r="C80" s="1">
        <v>32</v>
      </c>
      <c r="D80" s="1"/>
      <c r="E80" s="1"/>
      <c r="F80" s="1"/>
      <c r="G80" s="1"/>
      <c r="H80" s="1"/>
      <c r="I80" s="1">
        <v>32</v>
      </c>
      <c r="K80" s="1"/>
      <c r="L80" s="1"/>
      <c r="M80" s="1"/>
      <c r="N80" s="1"/>
      <c r="O80" s="1">
        <v>36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>
      <c r="A81" s="1"/>
      <c r="B81" s="1"/>
      <c r="C81" s="1">
        <v>36</v>
      </c>
      <c r="D81" s="1"/>
      <c r="E81" s="1"/>
      <c r="F81" s="1"/>
      <c r="G81" s="1"/>
      <c r="H81" s="1"/>
      <c r="I81" s="1">
        <v>36</v>
      </c>
      <c r="K81" s="1"/>
      <c r="L81" s="1"/>
      <c r="M81" s="1"/>
      <c r="N81" s="1"/>
      <c r="O81" s="1">
        <v>36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>
      <c r="A82" s="1"/>
      <c r="B82" s="1"/>
      <c r="C82" s="1">
        <v>31</v>
      </c>
      <c r="D82" s="1"/>
      <c r="E82" s="1"/>
      <c r="F82" s="1"/>
      <c r="G82" s="1"/>
      <c r="H82" s="1"/>
      <c r="I82" s="1">
        <v>31</v>
      </c>
      <c r="K82" s="1"/>
      <c r="L82" s="1"/>
      <c r="M82" s="1"/>
      <c r="N82" s="1"/>
      <c r="O82" s="1">
        <v>36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>
      <c r="A83" s="1"/>
      <c r="B83" s="1"/>
      <c r="C83" s="1">
        <v>40</v>
      </c>
      <c r="D83" s="1"/>
      <c r="E83" s="1"/>
      <c r="F83" s="1"/>
      <c r="G83" s="1"/>
      <c r="H83" s="1"/>
      <c r="I83" s="1">
        <v>40</v>
      </c>
      <c r="K83" s="1"/>
      <c r="L83" s="1"/>
      <c r="M83" s="1"/>
      <c r="N83" s="1"/>
      <c r="O83" s="1">
        <v>36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>
      <c r="A84" s="1"/>
      <c r="B84" s="1"/>
      <c r="C84" s="1">
        <v>38</v>
      </c>
      <c r="D84" s="1"/>
      <c r="E84" s="1"/>
      <c r="F84" s="1"/>
      <c r="G84" s="1"/>
      <c r="H84" s="1"/>
      <c r="I84" s="1">
        <v>38</v>
      </c>
      <c r="K84" s="1"/>
      <c r="L84" s="1"/>
      <c r="M84" s="1"/>
      <c r="N84" s="1"/>
      <c r="O84" s="1">
        <v>36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>
      <c r="A85" s="1"/>
      <c r="B85" s="1"/>
      <c r="C85" s="1">
        <v>44</v>
      </c>
      <c r="D85" s="1"/>
      <c r="E85" s="1"/>
      <c r="F85" s="1"/>
      <c r="G85" s="1"/>
      <c r="H85" s="1"/>
      <c r="I85" s="1">
        <v>44</v>
      </c>
      <c r="K85" s="1"/>
      <c r="L85" s="1"/>
      <c r="M85" s="1"/>
      <c r="N85" s="1"/>
      <c r="O85" s="1">
        <v>36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>
      <c r="A86" s="1"/>
      <c r="B86" s="1"/>
      <c r="C86" s="1">
        <v>37</v>
      </c>
      <c r="D86" s="1"/>
      <c r="E86" s="1"/>
      <c r="F86" s="1"/>
      <c r="G86" s="1"/>
      <c r="H86" s="1"/>
      <c r="I86" s="1">
        <v>37</v>
      </c>
      <c r="K86" s="1"/>
      <c r="L86" s="1"/>
      <c r="M86" s="1"/>
      <c r="N86" s="1"/>
      <c r="O86" s="1">
        <v>37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>
      <c r="A87" s="1"/>
      <c r="B87" s="1"/>
      <c r="C87" s="1">
        <v>33</v>
      </c>
      <c r="D87" s="1"/>
      <c r="E87" s="1"/>
      <c r="F87" s="1"/>
      <c r="G87" s="1"/>
      <c r="H87" s="1"/>
      <c r="I87" s="1">
        <v>33</v>
      </c>
      <c r="K87" s="1"/>
      <c r="L87" s="1"/>
      <c r="M87" s="1"/>
      <c r="N87" s="1"/>
      <c r="O87" s="1">
        <v>37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>
      <c r="A88" s="1"/>
      <c r="B88" s="1"/>
      <c r="C88" s="1">
        <v>35</v>
      </c>
      <c r="D88" s="1"/>
      <c r="E88" s="1"/>
      <c r="F88" s="1"/>
      <c r="G88" s="1"/>
      <c r="H88" s="1"/>
      <c r="I88" s="1">
        <v>35</v>
      </c>
      <c r="K88" s="1"/>
      <c r="L88" s="1"/>
      <c r="M88" s="1"/>
      <c r="N88" s="1"/>
      <c r="O88" s="1">
        <v>37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>
      <c r="A89" s="1"/>
      <c r="B89" s="1"/>
      <c r="C89" s="1">
        <v>41</v>
      </c>
      <c r="D89" s="1"/>
      <c r="E89" s="1"/>
      <c r="F89" s="1"/>
      <c r="G89" s="1"/>
      <c r="H89" s="1"/>
      <c r="I89" s="1">
        <v>41</v>
      </c>
      <c r="K89" s="1"/>
      <c r="L89" s="1"/>
      <c r="M89" s="1"/>
      <c r="N89" s="1"/>
      <c r="O89" s="1">
        <v>37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>
      <c r="A90" s="1"/>
      <c r="B90" s="1"/>
      <c r="C90" s="1">
        <v>30</v>
      </c>
      <c r="D90" s="1"/>
      <c r="E90" s="1"/>
      <c r="F90" s="1"/>
      <c r="G90" s="1"/>
      <c r="H90" s="1"/>
      <c r="I90" s="1">
        <v>30</v>
      </c>
      <c r="K90" s="1"/>
      <c r="L90" s="1"/>
      <c r="M90" s="1"/>
      <c r="N90" s="1"/>
      <c r="O90" s="1">
        <v>37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>
      <c r="A91" s="1"/>
      <c r="B91" s="1"/>
      <c r="C91" s="1">
        <v>31</v>
      </c>
      <c r="D91" s="1"/>
      <c r="E91" s="1"/>
      <c r="F91" s="1"/>
      <c r="G91" s="1"/>
      <c r="H91" s="1"/>
      <c r="I91" s="1">
        <v>31</v>
      </c>
      <c r="K91" s="1"/>
      <c r="L91" s="1"/>
      <c r="M91" s="1"/>
      <c r="N91" s="1"/>
      <c r="O91" s="1">
        <v>38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>
      <c r="A92" s="1"/>
      <c r="B92" s="1"/>
      <c r="C92" s="1">
        <v>39</v>
      </c>
      <c r="D92" s="1"/>
      <c r="E92" s="1"/>
      <c r="F92" s="1"/>
      <c r="G92" s="1"/>
      <c r="H92" s="1"/>
      <c r="I92" s="1">
        <v>39</v>
      </c>
      <c r="K92" s="1"/>
      <c r="L92" s="1"/>
      <c r="M92" s="1"/>
      <c r="N92" s="1"/>
      <c r="O92" s="1">
        <v>38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>
      <c r="A93" s="1"/>
      <c r="B93" s="1"/>
      <c r="C93" s="1">
        <v>28</v>
      </c>
      <c r="D93" s="1"/>
      <c r="E93" s="1"/>
      <c r="F93" s="1"/>
      <c r="G93" s="1"/>
      <c r="H93" s="1"/>
      <c r="I93" s="1">
        <v>28</v>
      </c>
      <c r="K93" s="1"/>
      <c r="L93" s="1"/>
      <c r="M93" s="1"/>
      <c r="N93" s="1"/>
      <c r="O93" s="1">
        <v>38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>
      <c r="A94" s="1"/>
      <c r="B94" s="1"/>
      <c r="C94" s="1">
        <v>45</v>
      </c>
      <c r="D94" s="1"/>
      <c r="E94" s="1"/>
      <c r="F94" s="1"/>
      <c r="G94" s="1"/>
      <c r="H94" s="1"/>
      <c r="I94" s="1">
        <v>45</v>
      </c>
      <c r="K94" s="1"/>
      <c r="L94" s="1"/>
      <c r="M94" s="1"/>
      <c r="N94" s="1"/>
      <c r="O94" s="1">
        <v>38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>
      <c r="A95" s="1"/>
      <c r="B95" s="1"/>
      <c r="C95" s="1">
        <v>29</v>
      </c>
      <c r="D95" s="1"/>
      <c r="E95" s="1"/>
      <c r="F95" s="1"/>
      <c r="G95" s="1"/>
      <c r="H95" s="1"/>
      <c r="I95" s="1">
        <v>29</v>
      </c>
      <c r="K95" s="1"/>
      <c r="L95" s="1"/>
      <c r="M95" s="1"/>
      <c r="N95" s="1"/>
      <c r="O95" s="1">
        <v>38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>
      <c r="A96" s="1"/>
      <c r="B96" s="1"/>
      <c r="C96" s="1">
        <v>33</v>
      </c>
      <c r="D96" s="1"/>
      <c r="E96" s="1"/>
      <c r="F96" s="1"/>
      <c r="G96" s="1"/>
      <c r="H96" s="1"/>
      <c r="I96" s="1">
        <v>33</v>
      </c>
      <c r="K96" s="1"/>
      <c r="L96" s="1"/>
      <c r="M96" s="1"/>
      <c r="N96" s="1"/>
      <c r="O96" s="1">
        <v>38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>
      <c r="A97" s="1"/>
      <c r="B97" s="1"/>
      <c r="C97" s="1">
        <v>38</v>
      </c>
      <c r="D97" s="1"/>
      <c r="E97" s="1"/>
      <c r="F97" s="1"/>
      <c r="G97" s="1"/>
      <c r="H97" s="1"/>
      <c r="I97" s="1">
        <v>38</v>
      </c>
      <c r="K97" s="1"/>
      <c r="L97" s="1"/>
      <c r="M97" s="1"/>
      <c r="N97" s="1"/>
      <c r="O97" s="1">
        <v>39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>
      <c r="A98" s="1"/>
      <c r="B98" s="1"/>
      <c r="C98" s="1">
        <v>34</v>
      </c>
      <c r="D98" s="1"/>
      <c r="E98" s="1"/>
      <c r="F98" s="1"/>
      <c r="G98" s="1"/>
      <c r="H98" s="1"/>
      <c r="I98" s="1">
        <v>34</v>
      </c>
      <c r="K98" s="1"/>
      <c r="L98" s="1"/>
      <c r="M98" s="1"/>
      <c r="N98" s="1"/>
      <c r="O98" s="1">
        <v>39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>
      <c r="A99" s="1"/>
      <c r="B99" s="1"/>
      <c r="C99" s="1">
        <v>32</v>
      </c>
      <c r="D99" s="1"/>
      <c r="E99" s="1"/>
      <c r="F99" s="1"/>
      <c r="G99" s="1"/>
      <c r="H99" s="1"/>
      <c r="I99" s="1">
        <v>32</v>
      </c>
      <c r="K99" s="1"/>
      <c r="L99" s="1"/>
      <c r="M99" s="1"/>
      <c r="N99" s="1"/>
      <c r="O99" s="1">
        <v>39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>
      <c r="A100" s="1"/>
      <c r="B100" s="1"/>
      <c r="C100" s="1">
        <v>35</v>
      </c>
      <c r="D100" s="1"/>
      <c r="E100" s="1"/>
      <c r="F100" s="1"/>
      <c r="G100" s="1"/>
      <c r="H100" s="1"/>
      <c r="I100" s="1">
        <v>35</v>
      </c>
      <c r="K100" s="1"/>
      <c r="L100" s="1"/>
      <c r="M100" s="1"/>
      <c r="N100" s="1"/>
      <c r="O100" s="1">
        <v>39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>
      <c r="A101" s="1"/>
      <c r="B101" s="1"/>
      <c r="C101" s="1">
        <v>31</v>
      </c>
      <c r="D101" s="1"/>
      <c r="E101" s="1"/>
      <c r="F101" s="1"/>
      <c r="G101" s="1"/>
      <c r="H101" s="1"/>
      <c r="I101" s="1">
        <v>31</v>
      </c>
      <c r="K101" s="1"/>
      <c r="L101" s="1"/>
      <c r="M101" s="1"/>
      <c r="N101" s="1"/>
      <c r="O101" s="1">
        <v>39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>
      <c r="A102" s="1"/>
      <c r="B102" s="1"/>
      <c r="C102" s="1">
        <v>40</v>
      </c>
      <c r="D102" s="1"/>
      <c r="E102" s="1"/>
      <c r="F102" s="1"/>
      <c r="G102" s="1"/>
      <c r="H102" s="1"/>
      <c r="I102" s="1">
        <v>40</v>
      </c>
      <c r="K102" s="1"/>
      <c r="L102" s="1"/>
      <c r="M102" s="1"/>
      <c r="N102" s="1"/>
      <c r="O102" s="1">
        <v>39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>
      <c r="A103" s="1"/>
      <c r="B103" s="1"/>
      <c r="C103" s="1">
        <v>36</v>
      </c>
      <c r="D103" s="1"/>
      <c r="E103" s="1"/>
      <c r="F103" s="1"/>
      <c r="G103" s="1"/>
      <c r="H103" s="1"/>
      <c r="I103" s="1">
        <v>36</v>
      </c>
      <c r="K103" s="1"/>
      <c r="L103" s="1"/>
      <c r="M103" s="1"/>
      <c r="N103" s="1"/>
      <c r="O103" s="1">
        <v>39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>
      <c r="A104" s="1"/>
      <c r="B104" s="1"/>
      <c r="C104" s="1">
        <v>39</v>
      </c>
      <c r="D104" s="1"/>
      <c r="E104" s="1"/>
      <c r="F104" s="1"/>
      <c r="G104" s="1"/>
      <c r="H104" s="1"/>
      <c r="I104" s="1">
        <v>39</v>
      </c>
      <c r="K104" s="1"/>
      <c r="L104" s="1"/>
      <c r="M104" s="1"/>
      <c r="N104" s="1"/>
      <c r="O104" s="1">
        <v>40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>
      <c r="A105" s="1"/>
      <c r="B105" s="1"/>
      <c r="C105" s="1">
        <v>27</v>
      </c>
      <c r="D105" s="1"/>
      <c r="E105" s="1"/>
      <c r="F105" s="1"/>
      <c r="G105" s="1"/>
      <c r="H105" s="1"/>
      <c r="I105" s="1">
        <v>27</v>
      </c>
      <c r="K105" s="1"/>
      <c r="L105" s="1"/>
      <c r="M105" s="1"/>
      <c r="N105" s="1"/>
      <c r="O105" s="1">
        <v>40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>
      <c r="A106" s="1"/>
      <c r="B106" s="1"/>
      <c r="C106" s="1">
        <v>35</v>
      </c>
      <c r="D106" s="1"/>
      <c r="E106" s="1"/>
      <c r="F106" s="1"/>
      <c r="G106" s="1"/>
      <c r="H106" s="1"/>
      <c r="I106" s="1">
        <v>35</v>
      </c>
      <c r="K106" s="1"/>
      <c r="L106" s="1"/>
      <c r="M106" s="1"/>
      <c r="N106" s="1"/>
      <c r="O106" s="1">
        <v>40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>
      <c r="A107" s="1"/>
      <c r="B107" s="1"/>
      <c r="C107" s="1">
        <v>30</v>
      </c>
      <c r="D107" s="1"/>
      <c r="E107" s="1"/>
      <c r="F107" s="1"/>
      <c r="G107" s="1"/>
      <c r="H107" s="1"/>
      <c r="I107" s="1">
        <v>30</v>
      </c>
      <c r="K107" s="1"/>
      <c r="L107" s="1"/>
      <c r="M107" s="1"/>
      <c r="N107" s="1"/>
      <c r="O107" s="1">
        <v>40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>
      <c r="C108" s="1">
        <v>43</v>
      </c>
      <c r="I108" s="1">
        <v>43</v>
      </c>
      <c r="K108" s="1"/>
      <c r="O108" s="1">
        <v>40</v>
      </c>
    </row>
    <row r="109" spans="1:65">
      <c r="C109" s="1">
        <v>29</v>
      </c>
      <c r="I109" s="1">
        <v>29</v>
      </c>
      <c r="K109" s="1"/>
      <c r="O109" s="1">
        <v>40</v>
      </c>
    </row>
    <row r="110" spans="1:65">
      <c r="C110" s="1">
        <v>32</v>
      </c>
      <c r="I110" s="1">
        <v>32</v>
      </c>
      <c r="K110" s="1"/>
      <c r="O110" s="1">
        <v>41</v>
      </c>
    </row>
    <row r="111" spans="1:65">
      <c r="C111" s="1">
        <v>36</v>
      </c>
      <c r="I111" s="1">
        <v>36</v>
      </c>
      <c r="K111" s="1"/>
      <c r="O111" s="1">
        <v>41</v>
      </c>
    </row>
    <row r="112" spans="1:65">
      <c r="C112" s="1">
        <v>31</v>
      </c>
      <c r="I112" s="1">
        <v>31</v>
      </c>
      <c r="K112" s="1"/>
      <c r="O112" s="1">
        <v>41</v>
      </c>
    </row>
    <row r="113" spans="3:15">
      <c r="C113" s="1">
        <v>40</v>
      </c>
      <c r="I113" s="1">
        <v>40</v>
      </c>
      <c r="K113" s="1"/>
      <c r="O113" s="1">
        <v>41</v>
      </c>
    </row>
    <row r="114" spans="3:15">
      <c r="C114" s="1">
        <v>38</v>
      </c>
      <c r="I114" s="1">
        <v>38</v>
      </c>
      <c r="K114" s="1"/>
      <c r="O114" s="1">
        <v>42</v>
      </c>
    </row>
    <row r="115" spans="3:15">
      <c r="C115" s="1">
        <v>44</v>
      </c>
      <c r="I115" s="1">
        <v>44</v>
      </c>
      <c r="K115" s="1"/>
      <c r="O115" s="1">
        <v>42</v>
      </c>
    </row>
    <row r="116" spans="3:15">
      <c r="C116" s="1">
        <v>37</v>
      </c>
      <c r="I116" s="1">
        <v>37</v>
      </c>
      <c r="K116" s="1"/>
      <c r="O116" s="1">
        <v>43</v>
      </c>
    </row>
    <row r="117" spans="3:15">
      <c r="C117" s="1">
        <v>33</v>
      </c>
      <c r="I117" s="1">
        <v>33</v>
      </c>
      <c r="K117" s="1"/>
      <c r="O117" s="1">
        <v>43</v>
      </c>
    </row>
    <row r="118" spans="3:15">
      <c r="C118" s="1">
        <v>35</v>
      </c>
      <c r="I118" s="1">
        <v>35</v>
      </c>
      <c r="K118" s="1"/>
      <c r="O118" s="1">
        <v>43</v>
      </c>
    </row>
    <row r="119" spans="3:15">
      <c r="C119" s="1">
        <v>41</v>
      </c>
      <c r="I119" s="1">
        <v>41</v>
      </c>
      <c r="K119" s="1"/>
      <c r="O119" s="1">
        <v>44</v>
      </c>
    </row>
    <row r="120" spans="3:15">
      <c r="C120" s="1">
        <v>30</v>
      </c>
      <c r="I120" s="1">
        <v>30</v>
      </c>
      <c r="K120" s="1"/>
      <c r="O120" s="1">
        <v>44</v>
      </c>
    </row>
    <row r="121" spans="3:15">
      <c r="C121" s="1">
        <v>31</v>
      </c>
      <c r="I121" s="1">
        <v>31</v>
      </c>
      <c r="K121" s="1"/>
      <c r="O121" s="1">
        <v>44</v>
      </c>
    </row>
    <row r="122" spans="3:15">
      <c r="C122" s="1">
        <v>39</v>
      </c>
      <c r="I122" s="1">
        <v>39</v>
      </c>
      <c r="K122" s="1"/>
      <c r="O122" s="1">
        <v>45</v>
      </c>
    </row>
    <row r="123" spans="3:15">
      <c r="C123" s="1">
        <v>28</v>
      </c>
      <c r="I123" s="1">
        <v>28</v>
      </c>
      <c r="K123" s="1"/>
      <c r="O123" s="1">
        <v>45</v>
      </c>
    </row>
  </sheetData>
  <sortState xmlns:xlrd2="http://schemas.microsoft.com/office/spreadsheetml/2017/richdata2" ref="O24:O123">
    <sortCondition ref="O24:O123"/>
  </sortState>
  <mergeCells count="1">
    <mergeCell ref="A1:J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E9DC-771B-4B41-8FC6-978F8E55EBFE}">
  <dimension ref="A1:AP64"/>
  <sheetViews>
    <sheetView workbookViewId="0">
      <selection activeCell="V15" sqref="V15"/>
    </sheetView>
  </sheetViews>
  <sheetFormatPr defaultRowHeight="14.4"/>
  <cols>
    <col min="5" max="5" width="14.88671875" bestFit="1" customWidth="1"/>
    <col min="9" max="9" width="11.77734375" bestFit="1" customWidth="1"/>
    <col min="10" max="10" width="24" bestFit="1" customWidth="1"/>
    <col min="19" max="19" width="15.88671875" bestFit="1" customWidth="1"/>
  </cols>
  <sheetData>
    <row r="1" spans="1:4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1" t="s">
        <v>133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>
        <v>56</v>
      </c>
      <c r="P2" s="1">
        <v>52</v>
      </c>
      <c r="Q2" s="1">
        <v>52</v>
      </c>
      <c r="R2" s="1">
        <v>59</v>
      </c>
      <c r="S2" s="1">
        <v>58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>
      <c r="A3" s="1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>
        <v>40</v>
      </c>
      <c r="P3" s="1">
        <v>44</v>
      </c>
      <c r="Q3" s="1">
        <v>63</v>
      </c>
      <c r="R3" s="1">
        <v>45</v>
      </c>
      <c r="S3" s="1">
        <v>62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>
      <c r="A4" s="1" t="s">
        <v>135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>
        <v>28</v>
      </c>
      <c r="P4" s="1">
        <v>38</v>
      </c>
      <c r="Q4" s="1">
        <v>41</v>
      </c>
      <c r="R4" s="1">
        <v>47</v>
      </c>
      <c r="S4" s="1">
        <v>49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>
      <c r="A5" s="1" t="s">
        <v>136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v>73</v>
      </c>
      <c r="P5" s="1">
        <v>60</v>
      </c>
      <c r="Q5" s="1">
        <v>48</v>
      </c>
      <c r="R5" s="1">
        <v>51</v>
      </c>
      <c r="S5" s="1">
        <v>59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>
      <c r="A6" s="1" t="s">
        <v>137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v>52</v>
      </c>
      <c r="P6" s="1">
        <v>56</v>
      </c>
      <c r="Q6" s="1">
        <v>55</v>
      </c>
      <c r="R6" s="1">
        <v>65</v>
      </c>
      <c r="S6" s="1">
        <v>45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1" t="s">
        <v>138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61</v>
      </c>
      <c r="P7" s="1">
        <v>40</v>
      </c>
      <c r="Q7" s="1">
        <v>42</v>
      </c>
      <c r="R7" s="1">
        <v>41</v>
      </c>
      <c r="S7" s="1">
        <v>47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v>35</v>
      </c>
      <c r="P8" s="1">
        <v>36</v>
      </c>
      <c r="Q8" s="1">
        <v>39</v>
      </c>
      <c r="R8" s="1">
        <v>48</v>
      </c>
      <c r="S8" s="1">
        <v>51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>
      <c r="A9" s="1" t="s">
        <v>139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>
        <v>40</v>
      </c>
      <c r="P9" s="1">
        <v>49</v>
      </c>
      <c r="Q9" s="1">
        <v>58</v>
      </c>
      <c r="R9" s="1">
        <v>55</v>
      </c>
      <c r="S9" s="1">
        <v>65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>
      <c r="A10" s="1" t="s">
        <v>140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47</v>
      </c>
      <c r="P10" s="1">
        <v>68</v>
      </c>
      <c r="Q10" s="1">
        <v>62</v>
      </c>
      <c r="R10" s="1">
        <v>42</v>
      </c>
      <c r="S10" s="1">
        <v>43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>
      <c r="A11" s="1" t="s">
        <v>141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65</v>
      </c>
      <c r="P11" s="1">
        <v>57</v>
      </c>
      <c r="Q11" s="1">
        <v>49</v>
      </c>
      <c r="R11" s="1">
        <v>39</v>
      </c>
      <c r="S11" s="1">
        <v>58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>
      <c r="A12" s="1" t="s">
        <v>142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>
      <c r="A14" s="7" t="s">
        <v>7</v>
      </c>
      <c r="B14" s="1"/>
      <c r="C14" s="26" t="s">
        <v>29</v>
      </c>
      <c r="D14" s="1"/>
      <c r="E14" s="7" t="s">
        <v>30</v>
      </c>
      <c r="F14" s="1"/>
      <c r="G14" s="1"/>
      <c r="H14" s="26" t="s">
        <v>29</v>
      </c>
      <c r="I14" s="26" t="s">
        <v>130</v>
      </c>
      <c r="J14" s="7" t="s">
        <v>131</v>
      </c>
      <c r="K14" s="1"/>
      <c r="L14" s="7" t="s">
        <v>18</v>
      </c>
      <c r="M14" s="1"/>
      <c r="N14" s="7" t="s">
        <v>19</v>
      </c>
      <c r="O14" s="26" t="s">
        <v>29</v>
      </c>
      <c r="P14" s="1"/>
      <c r="Q14" s="1"/>
      <c r="R14" s="1"/>
      <c r="S14" s="50" t="s">
        <v>148</v>
      </c>
      <c r="T14" s="1"/>
      <c r="U14" s="1"/>
      <c r="V14" s="50" t="s">
        <v>47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>
      <c r="A15" s="1"/>
      <c r="B15" s="1"/>
      <c r="C15" s="1">
        <v>56</v>
      </c>
      <c r="D15" s="1"/>
      <c r="E15" s="1"/>
      <c r="F15" s="1"/>
      <c r="G15" s="1"/>
      <c r="H15" s="1">
        <v>56</v>
      </c>
      <c r="I15" s="1">
        <v>56</v>
      </c>
      <c r="J15" s="1">
        <f>COUNTIF($H$15:$H$64,I15)</f>
        <v>2</v>
      </c>
      <c r="K15" s="1"/>
      <c r="L15" s="1">
        <f>MODE(H15:H64)</f>
        <v>40</v>
      </c>
      <c r="M15" s="1"/>
      <c r="N15" s="1"/>
      <c r="O15" s="1">
        <v>28</v>
      </c>
      <c r="P15" s="1"/>
      <c r="Q15" s="1">
        <f>MEDIAN(O15:O64)</f>
        <v>50</v>
      </c>
      <c r="R15" s="1"/>
      <c r="S15" s="1" t="s">
        <v>143</v>
      </c>
      <c r="T15" s="1">
        <f>QUARTILE($H$15:$H$64,1)</f>
        <v>42.25</v>
      </c>
      <c r="U15" s="1"/>
      <c r="V15" s="7">
        <f>MAX(O15:O64)-MIN(O15:O64)</f>
        <v>45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>
      <c r="A16" s="1"/>
      <c r="B16" s="1"/>
      <c r="C16" s="1">
        <v>40</v>
      </c>
      <c r="D16" s="1"/>
      <c r="E16" s="1">
        <f>AVERAGE(C15:C64)</f>
        <v>50.7</v>
      </c>
      <c r="F16" s="1"/>
      <c r="G16" s="1"/>
      <c r="H16" s="1">
        <v>40</v>
      </c>
      <c r="I16" s="49">
        <v>40</v>
      </c>
      <c r="J16" s="49">
        <f t="shared" ref="J16:J42" si="0">COUNTIF($H$15:$H$64,I16)</f>
        <v>3</v>
      </c>
      <c r="K16" s="1"/>
      <c r="L16" s="1"/>
      <c r="M16" s="1"/>
      <c r="N16" s="1"/>
      <c r="O16" s="1">
        <v>35</v>
      </c>
      <c r="P16" s="1"/>
      <c r="Q16" s="1"/>
      <c r="R16" s="1"/>
      <c r="S16" s="1" t="s">
        <v>144</v>
      </c>
      <c r="T16" s="1">
        <f>QUARTILE($H$15:$H$64,2)</f>
        <v>50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>
      <c r="A17" s="1"/>
      <c r="B17" s="1"/>
      <c r="C17" s="1">
        <v>28</v>
      </c>
      <c r="D17" s="1"/>
      <c r="E17" s="1"/>
      <c r="F17" s="1"/>
      <c r="G17" s="1"/>
      <c r="H17" s="1">
        <v>28</v>
      </c>
      <c r="I17" s="1">
        <v>28</v>
      </c>
      <c r="J17" s="1">
        <f t="shared" si="0"/>
        <v>1</v>
      </c>
      <c r="K17" s="1"/>
      <c r="L17" s="1"/>
      <c r="M17" s="1"/>
      <c r="N17" s="1"/>
      <c r="O17" s="1">
        <v>36</v>
      </c>
      <c r="P17" s="1"/>
      <c r="Q17" s="1"/>
      <c r="R17" s="1"/>
      <c r="S17" s="1" t="s">
        <v>145</v>
      </c>
      <c r="T17" s="1">
        <f>QUARTILE($H$15:$H$64,3)</f>
        <v>58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>
      <c r="A18" s="1"/>
      <c r="B18" s="1"/>
      <c r="C18" s="1">
        <v>73</v>
      </c>
      <c r="D18" s="1"/>
      <c r="E18" s="1"/>
      <c r="F18" s="1"/>
      <c r="G18" s="1"/>
      <c r="H18" s="1">
        <v>73</v>
      </c>
      <c r="I18" s="1">
        <v>73</v>
      </c>
      <c r="J18" s="1">
        <f t="shared" si="0"/>
        <v>1</v>
      </c>
      <c r="K18" s="1"/>
      <c r="L18" s="1"/>
      <c r="M18" s="1"/>
      <c r="N18" s="1"/>
      <c r="O18" s="1">
        <v>38</v>
      </c>
      <c r="P18" s="1"/>
      <c r="Q18" s="1"/>
      <c r="R18" s="1"/>
      <c r="S18" s="1" t="s">
        <v>146</v>
      </c>
      <c r="T18" s="1">
        <f>QUARTILE($H$15:$H$64,4)</f>
        <v>73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1"/>
      <c r="B19" s="1"/>
      <c r="C19" s="1">
        <v>52</v>
      </c>
      <c r="D19" s="1"/>
      <c r="E19" s="1"/>
      <c r="F19" s="1"/>
      <c r="G19" s="1"/>
      <c r="H19" s="1">
        <v>52</v>
      </c>
      <c r="I19" s="49">
        <v>52</v>
      </c>
      <c r="J19" s="49">
        <f t="shared" si="0"/>
        <v>3</v>
      </c>
      <c r="K19" s="1"/>
      <c r="L19" s="1"/>
      <c r="M19" s="1"/>
      <c r="N19" s="1"/>
      <c r="O19" s="1">
        <v>39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>
      <c r="A20" s="1"/>
      <c r="B20" s="1"/>
      <c r="C20" s="1">
        <v>61</v>
      </c>
      <c r="D20" s="1"/>
      <c r="E20" s="1"/>
      <c r="F20" s="1"/>
      <c r="G20" s="1"/>
      <c r="H20" s="1">
        <v>61</v>
      </c>
      <c r="I20" s="1">
        <v>61</v>
      </c>
      <c r="J20" s="1">
        <f t="shared" si="0"/>
        <v>1</v>
      </c>
      <c r="K20" s="1"/>
      <c r="L20" s="1"/>
      <c r="M20" s="1"/>
      <c r="N20" s="1"/>
      <c r="O20" s="1">
        <v>39</v>
      </c>
      <c r="P20" s="1"/>
      <c r="Q20" s="1"/>
      <c r="R20" s="1"/>
      <c r="S20" s="50" t="s">
        <v>147</v>
      </c>
      <c r="T20" s="1">
        <f>T17-T15</f>
        <v>15.75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1"/>
      <c r="B21" s="1"/>
      <c r="C21" s="1">
        <v>35</v>
      </c>
      <c r="D21" s="1"/>
      <c r="E21" s="1"/>
      <c r="F21" s="1"/>
      <c r="G21" s="1"/>
      <c r="H21" s="1">
        <v>35</v>
      </c>
      <c r="I21" s="1">
        <v>35</v>
      </c>
      <c r="J21" s="1">
        <f t="shared" si="0"/>
        <v>1</v>
      </c>
      <c r="K21" s="1"/>
      <c r="L21" s="1"/>
      <c r="M21" s="1"/>
      <c r="N21" s="1"/>
      <c r="O21" s="1">
        <v>40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>
      <c r="A22" s="1"/>
      <c r="B22" s="1"/>
      <c r="C22" s="1">
        <v>40</v>
      </c>
      <c r="D22" s="1"/>
      <c r="E22" s="1"/>
      <c r="F22" s="1"/>
      <c r="G22" s="1"/>
      <c r="H22" s="1">
        <v>40</v>
      </c>
      <c r="I22" s="49">
        <v>47</v>
      </c>
      <c r="J22" s="49">
        <f t="shared" si="0"/>
        <v>3</v>
      </c>
      <c r="K22" s="1"/>
      <c r="L22" s="1"/>
      <c r="M22" s="1"/>
      <c r="N22" s="1"/>
      <c r="O22" s="1">
        <v>40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>
      <c r="A23" s="1"/>
      <c r="B23" s="1"/>
      <c r="C23" s="1">
        <v>47</v>
      </c>
      <c r="D23" s="1"/>
      <c r="E23" s="1"/>
      <c r="F23" s="1"/>
      <c r="G23" s="1"/>
      <c r="H23" s="1">
        <v>47</v>
      </c>
      <c r="I23" s="49">
        <v>65</v>
      </c>
      <c r="J23" s="49">
        <f t="shared" si="0"/>
        <v>3</v>
      </c>
      <c r="K23" s="1"/>
      <c r="L23" s="1"/>
      <c r="M23" s="1"/>
      <c r="N23" s="1"/>
      <c r="O23" s="1">
        <v>40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>
      <c r="A24" s="1"/>
      <c r="B24" s="1"/>
      <c r="C24" s="1">
        <v>65</v>
      </c>
      <c r="D24" s="1"/>
      <c r="E24" s="1"/>
      <c r="F24" s="1"/>
      <c r="G24" s="1"/>
      <c r="H24" s="1">
        <v>65</v>
      </c>
      <c r="I24" s="1">
        <v>44</v>
      </c>
      <c r="J24" s="1">
        <f t="shared" si="0"/>
        <v>1</v>
      </c>
      <c r="K24" s="1"/>
      <c r="L24" s="1"/>
      <c r="M24" s="1"/>
      <c r="N24" s="1"/>
      <c r="O24" s="1">
        <v>41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>
      <c r="A25" s="1"/>
      <c r="B25" s="1"/>
      <c r="C25" s="1">
        <v>52</v>
      </c>
      <c r="D25" s="1"/>
      <c r="E25" s="1"/>
      <c r="F25" s="1"/>
      <c r="G25" s="1"/>
      <c r="H25" s="1">
        <v>52</v>
      </c>
      <c r="I25" s="1">
        <v>38</v>
      </c>
      <c r="J25" s="1">
        <f t="shared" si="0"/>
        <v>1</v>
      </c>
      <c r="K25" s="1"/>
      <c r="L25" s="1"/>
      <c r="M25" s="1"/>
      <c r="N25" s="1"/>
      <c r="O25" s="1">
        <v>41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>
      <c r="A26" s="1"/>
      <c r="B26" s="1"/>
      <c r="C26" s="1">
        <v>44</v>
      </c>
      <c r="D26" s="1"/>
      <c r="E26" s="1"/>
      <c r="F26" s="1"/>
      <c r="G26" s="1"/>
      <c r="H26" s="1">
        <v>44</v>
      </c>
      <c r="I26" s="1">
        <v>60</v>
      </c>
      <c r="J26" s="1">
        <f t="shared" si="0"/>
        <v>1</v>
      </c>
      <c r="K26" s="1"/>
      <c r="L26" s="1"/>
      <c r="M26" s="1"/>
      <c r="N26" s="1"/>
      <c r="O26" s="1">
        <v>42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>
      <c r="A27" s="1"/>
      <c r="B27" s="1"/>
      <c r="C27" s="1">
        <v>38</v>
      </c>
      <c r="D27" s="1"/>
      <c r="E27" s="1"/>
      <c r="F27" s="1"/>
      <c r="G27" s="1"/>
      <c r="H27" s="1">
        <v>38</v>
      </c>
      <c r="I27" s="1">
        <v>36</v>
      </c>
      <c r="J27" s="1">
        <f t="shared" si="0"/>
        <v>1</v>
      </c>
      <c r="K27" s="1"/>
      <c r="L27" s="1"/>
      <c r="M27" s="1"/>
      <c r="N27" s="1"/>
      <c r="O27" s="1">
        <v>42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>
      <c r="A28" s="1"/>
      <c r="B28" s="1"/>
      <c r="C28" s="1">
        <v>60</v>
      </c>
      <c r="D28" s="1"/>
      <c r="E28" s="1"/>
      <c r="F28" s="1"/>
      <c r="G28" s="1"/>
      <c r="H28" s="1">
        <v>60</v>
      </c>
      <c r="I28" s="49">
        <v>49</v>
      </c>
      <c r="J28" s="49">
        <f t="shared" si="0"/>
        <v>3</v>
      </c>
      <c r="K28" s="1"/>
      <c r="L28" s="1"/>
      <c r="M28" s="1"/>
      <c r="N28" s="1"/>
      <c r="O28" s="1">
        <v>43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>
      <c r="A29" s="1"/>
      <c r="B29" s="1"/>
      <c r="C29" s="1">
        <v>56</v>
      </c>
      <c r="D29" s="1"/>
      <c r="E29" s="1"/>
      <c r="F29" s="1"/>
      <c r="G29" s="1"/>
      <c r="H29" s="1">
        <v>56</v>
      </c>
      <c r="I29" s="1">
        <v>68</v>
      </c>
      <c r="J29" s="1">
        <f t="shared" si="0"/>
        <v>1</v>
      </c>
      <c r="K29" s="1"/>
      <c r="L29" s="1"/>
      <c r="M29" s="1"/>
      <c r="N29" s="1"/>
      <c r="O29" s="1">
        <v>44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>
      <c r="A30" s="1"/>
      <c r="B30" s="1"/>
      <c r="C30" s="1">
        <v>40</v>
      </c>
      <c r="D30" s="1"/>
      <c r="E30" s="1"/>
      <c r="F30" s="1"/>
      <c r="G30" s="1"/>
      <c r="H30" s="1">
        <v>40</v>
      </c>
      <c r="I30" s="1">
        <v>57</v>
      </c>
      <c r="J30" s="1">
        <f t="shared" si="0"/>
        <v>1</v>
      </c>
      <c r="K30" s="1"/>
      <c r="L30" s="1"/>
      <c r="M30" s="1"/>
      <c r="N30" s="1"/>
      <c r="O30" s="1">
        <v>45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>
      <c r="A31" s="1"/>
      <c r="B31" s="1"/>
      <c r="C31" s="1">
        <v>36</v>
      </c>
      <c r="D31" s="1"/>
      <c r="E31" s="1"/>
      <c r="F31" s="1"/>
      <c r="G31" s="1"/>
      <c r="H31" s="1">
        <v>36</v>
      </c>
      <c r="I31" s="1">
        <v>63</v>
      </c>
      <c r="J31" s="1">
        <f t="shared" si="0"/>
        <v>1</v>
      </c>
      <c r="K31" s="1"/>
      <c r="L31" s="1"/>
      <c r="M31" s="1"/>
      <c r="N31" s="1"/>
      <c r="O31" s="1">
        <v>45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>
      <c r="A32" s="1"/>
      <c r="B32" s="1"/>
      <c r="C32" s="1">
        <v>49</v>
      </c>
      <c r="D32" s="1"/>
      <c r="E32" s="1"/>
      <c r="F32" s="1"/>
      <c r="G32" s="1"/>
      <c r="H32" s="1">
        <v>49</v>
      </c>
      <c r="I32" s="1">
        <v>41</v>
      </c>
      <c r="J32" s="1">
        <f t="shared" si="0"/>
        <v>2</v>
      </c>
      <c r="K32" s="1"/>
      <c r="L32" s="1"/>
      <c r="M32" s="1"/>
      <c r="N32" s="1"/>
      <c r="O32" s="1">
        <v>47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>
      <c r="A33" s="1"/>
      <c r="B33" s="1"/>
      <c r="C33" s="1">
        <v>68</v>
      </c>
      <c r="D33" s="1"/>
      <c r="E33" s="1"/>
      <c r="F33" s="1"/>
      <c r="G33" s="1"/>
      <c r="H33" s="1">
        <v>68</v>
      </c>
      <c r="I33" s="1">
        <v>48</v>
      </c>
      <c r="J33" s="1">
        <f t="shared" si="0"/>
        <v>2</v>
      </c>
      <c r="K33" s="1"/>
      <c r="L33" s="1"/>
      <c r="M33" s="1"/>
      <c r="N33" s="1"/>
      <c r="O33" s="1">
        <v>47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>
      <c r="A34" s="1"/>
      <c r="B34" s="1"/>
      <c r="C34" s="1">
        <v>57</v>
      </c>
      <c r="D34" s="1"/>
      <c r="E34" s="1"/>
      <c r="F34" s="1"/>
      <c r="G34" s="1"/>
      <c r="H34" s="1">
        <v>57</v>
      </c>
      <c r="I34" s="1">
        <v>55</v>
      </c>
      <c r="J34" s="1">
        <f t="shared" si="0"/>
        <v>2</v>
      </c>
      <c r="K34" s="1"/>
      <c r="L34" s="1"/>
      <c r="M34" s="1"/>
      <c r="N34" s="1"/>
      <c r="O34" s="1">
        <v>47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>
      <c r="A35" s="1"/>
      <c r="B35" s="1"/>
      <c r="C35" s="1">
        <v>52</v>
      </c>
      <c r="D35" s="1"/>
      <c r="E35" s="1"/>
      <c r="F35" s="1"/>
      <c r="G35" s="1"/>
      <c r="H35" s="1">
        <v>52</v>
      </c>
      <c r="I35" s="1">
        <v>42</v>
      </c>
      <c r="J35" s="1">
        <f t="shared" si="0"/>
        <v>2</v>
      </c>
      <c r="K35" s="1"/>
      <c r="L35" s="1"/>
      <c r="M35" s="1"/>
      <c r="N35" s="1"/>
      <c r="O35" s="1">
        <v>48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>
      <c r="A36" s="1"/>
      <c r="B36" s="1"/>
      <c r="C36" s="1">
        <v>63</v>
      </c>
      <c r="D36" s="1"/>
      <c r="E36" s="1"/>
      <c r="F36" s="1"/>
      <c r="G36" s="1"/>
      <c r="H36" s="1">
        <v>63</v>
      </c>
      <c r="I36" s="1">
        <v>39</v>
      </c>
      <c r="J36" s="1">
        <f t="shared" si="0"/>
        <v>2</v>
      </c>
      <c r="K36" s="1"/>
      <c r="L36" s="1"/>
      <c r="M36" s="1"/>
      <c r="N36" s="1"/>
      <c r="O36" s="1">
        <v>48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>
      <c r="A37" s="1"/>
      <c r="B37" s="1"/>
      <c r="C37" s="1">
        <v>41</v>
      </c>
      <c r="D37" s="1"/>
      <c r="E37" s="1"/>
      <c r="F37" s="1"/>
      <c r="G37" s="1"/>
      <c r="H37" s="1">
        <v>41</v>
      </c>
      <c r="I37" s="49">
        <v>58</v>
      </c>
      <c r="J37" s="49">
        <f t="shared" si="0"/>
        <v>3</v>
      </c>
      <c r="K37" s="1"/>
      <c r="L37" s="1"/>
      <c r="M37" s="1"/>
      <c r="N37" s="1"/>
      <c r="O37" s="1">
        <v>49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>
      <c r="A38" s="1"/>
      <c r="B38" s="1"/>
      <c r="C38" s="1">
        <v>48</v>
      </c>
      <c r="D38" s="1"/>
      <c r="E38" s="1"/>
      <c r="F38" s="1"/>
      <c r="G38" s="1"/>
      <c r="H38" s="1">
        <v>48</v>
      </c>
      <c r="I38" s="1">
        <v>62</v>
      </c>
      <c r="J38" s="1">
        <f t="shared" si="0"/>
        <v>2</v>
      </c>
      <c r="K38" s="1"/>
      <c r="L38" s="1"/>
      <c r="M38" s="1"/>
      <c r="N38" s="1"/>
      <c r="O38" s="1">
        <v>49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>
      <c r="A39" s="1"/>
      <c r="B39" s="1"/>
      <c r="C39" s="1">
        <v>55</v>
      </c>
      <c r="D39" s="1"/>
      <c r="E39" s="1"/>
      <c r="F39" s="1"/>
      <c r="G39" s="1"/>
      <c r="H39" s="1">
        <v>55</v>
      </c>
      <c r="I39" s="1">
        <v>59</v>
      </c>
      <c r="J39" s="1">
        <f t="shared" si="0"/>
        <v>2</v>
      </c>
      <c r="K39" s="1"/>
      <c r="L39" s="1"/>
      <c r="M39" s="1"/>
      <c r="N39" s="1"/>
      <c r="O39" s="1">
        <v>49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>
      <c r="A40" s="1"/>
      <c r="B40" s="1"/>
      <c r="C40" s="1">
        <v>42</v>
      </c>
      <c r="D40" s="1"/>
      <c r="E40" s="1"/>
      <c r="F40" s="1"/>
      <c r="G40" s="1"/>
      <c r="H40" s="1">
        <v>42</v>
      </c>
      <c r="I40" s="1">
        <v>45</v>
      </c>
      <c r="J40" s="1">
        <f t="shared" si="0"/>
        <v>2</v>
      </c>
      <c r="K40" s="1"/>
      <c r="L40" s="1"/>
      <c r="M40" s="1"/>
      <c r="N40" s="1"/>
      <c r="O40" s="1">
        <v>51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>
      <c r="A41" s="1"/>
      <c r="B41" s="1"/>
      <c r="C41" s="1">
        <v>39</v>
      </c>
      <c r="D41" s="1"/>
      <c r="E41" s="1"/>
      <c r="F41" s="1"/>
      <c r="G41" s="1"/>
      <c r="H41" s="1">
        <v>39</v>
      </c>
      <c r="I41" s="1">
        <v>51</v>
      </c>
      <c r="J41" s="1">
        <f t="shared" si="0"/>
        <v>2</v>
      </c>
      <c r="K41" s="1"/>
      <c r="L41" s="1"/>
      <c r="M41" s="1"/>
      <c r="N41" s="1"/>
      <c r="O41" s="1">
        <v>51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>
      <c r="A42" s="1"/>
      <c r="B42" s="1"/>
      <c r="C42" s="1">
        <v>58</v>
      </c>
      <c r="D42" s="1"/>
      <c r="E42" s="1"/>
      <c r="F42" s="1"/>
      <c r="G42" s="1"/>
      <c r="H42" s="1">
        <v>58</v>
      </c>
      <c r="I42" s="1">
        <v>43</v>
      </c>
      <c r="J42" s="1">
        <f t="shared" si="0"/>
        <v>1</v>
      </c>
      <c r="K42" s="1"/>
      <c r="L42" s="1"/>
      <c r="M42" s="1"/>
      <c r="N42" s="1"/>
      <c r="O42" s="1">
        <v>52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>
      <c r="A43" s="1"/>
      <c r="B43" s="1"/>
      <c r="C43" s="1">
        <v>62</v>
      </c>
      <c r="D43" s="1"/>
      <c r="E43" s="1"/>
      <c r="F43" s="1"/>
      <c r="G43" s="1"/>
      <c r="H43" s="1">
        <v>62</v>
      </c>
      <c r="J43" s="1"/>
      <c r="K43" s="1"/>
      <c r="L43" s="1"/>
      <c r="M43" s="1"/>
      <c r="N43" s="1"/>
      <c r="O43" s="1">
        <v>52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>
      <c r="A44" s="1"/>
      <c r="B44" s="1"/>
      <c r="C44" s="1">
        <v>49</v>
      </c>
      <c r="D44" s="1"/>
      <c r="E44" s="1"/>
      <c r="F44" s="1"/>
      <c r="G44" s="1"/>
      <c r="H44" s="1">
        <v>49</v>
      </c>
      <c r="J44" s="1"/>
      <c r="K44" s="1"/>
      <c r="L44" s="1"/>
      <c r="M44" s="1"/>
      <c r="N44" s="1"/>
      <c r="O44" s="1">
        <v>52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>
      <c r="A45" s="1"/>
      <c r="B45" s="1"/>
      <c r="C45" s="1">
        <v>59</v>
      </c>
      <c r="D45" s="1"/>
      <c r="E45" s="1"/>
      <c r="F45" s="1"/>
      <c r="G45" s="1"/>
      <c r="H45" s="1">
        <v>59</v>
      </c>
      <c r="J45" s="1"/>
      <c r="K45" s="1"/>
      <c r="L45" s="1"/>
      <c r="M45" s="1"/>
      <c r="N45" s="1"/>
      <c r="O45" s="1">
        <v>55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>
      <c r="A46" s="1"/>
      <c r="B46" s="1"/>
      <c r="C46" s="1">
        <v>45</v>
      </c>
      <c r="D46" s="1"/>
      <c r="E46" s="1"/>
      <c r="F46" s="1"/>
      <c r="G46" s="1"/>
      <c r="H46" s="1">
        <v>45</v>
      </c>
      <c r="J46" s="1"/>
      <c r="K46" s="1"/>
      <c r="L46" s="1"/>
      <c r="M46" s="1"/>
      <c r="N46" s="1"/>
      <c r="O46" s="1">
        <v>55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>
      <c r="A47" s="1"/>
      <c r="B47" s="1"/>
      <c r="C47" s="1">
        <v>47</v>
      </c>
      <c r="D47" s="1"/>
      <c r="E47" s="1"/>
      <c r="F47" s="1"/>
      <c r="G47" s="1"/>
      <c r="H47" s="1">
        <v>47</v>
      </c>
      <c r="J47" s="1"/>
      <c r="K47" s="1"/>
      <c r="L47" s="1"/>
      <c r="M47" s="1"/>
      <c r="N47" s="1"/>
      <c r="O47" s="1">
        <v>56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>
      <c r="A48" s="1"/>
      <c r="B48" s="1"/>
      <c r="C48" s="1">
        <v>51</v>
      </c>
      <c r="D48" s="1"/>
      <c r="E48" s="1"/>
      <c r="F48" s="1"/>
      <c r="G48" s="1"/>
      <c r="H48" s="1">
        <v>51</v>
      </c>
      <c r="J48" s="1"/>
      <c r="K48" s="1"/>
      <c r="L48" s="1"/>
      <c r="M48" s="1"/>
      <c r="N48" s="1"/>
      <c r="O48" s="1">
        <v>56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>
      <c r="A49" s="1"/>
      <c r="B49" s="1"/>
      <c r="C49" s="1">
        <v>65</v>
      </c>
      <c r="D49" s="1"/>
      <c r="E49" s="1"/>
      <c r="F49" s="1"/>
      <c r="G49" s="1"/>
      <c r="H49" s="1">
        <v>65</v>
      </c>
      <c r="J49" s="1"/>
      <c r="K49" s="1"/>
      <c r="L49" s="1"/>
      <c r="M49" s="1"/>
      <c r="N49" s="1"/>
      <c r="O49" s="1">
        <v>57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>
      <c r="A50" s="1"/>
      <c r="B50" s="1"/>
      <c r="C50" s="1">
        <v>41</v>
      </c>
      <c r="D50" s="1"/>
      <c r="E50" s="1"/>
      <c r="F50" s="1"/>
      <c r="G50" s="1"/>
      <c r="H50" s="1">
        <v>41</v>
      </c>
      <c r="J50" s="1"/>
      <c r="K50" s="1"/>
      <c r="L50" s="1"/>
      <c r="M50" s="1"/>
      <c r="N50" s="1"/>
      <c r="O50" s="1">
        <v>58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>
      <c r="A51" s="1"/>
      <c r="B51" s="1"/>
      <c r="C51" s="1">
        <v>48</v>
      </c>
      <c r="D51" s="1"/>
      <c r="E51" s="1"/>
      <c r="F51" s="1"/>
      <c r="G51" s="1"/>
      <c r="H51" s="1">
        <v>48</v>
      </c>
      <c r="J51" s="1"/>
      <c r="K51" s="1"/>
      <c r="L51" s="1"/>
      <c r="M51" s="1"/>
      <c r="N51" s="1"/>
      <c r="O51" s="1">
        <v>58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>
      <c r="A52" s="1"/>
      <c r="B52" s="1"/>
      <c r="C52" s="1">
        <v>55</v>
      </c>
      <c r="D52" s="1"/>
      <c r="E52" s="1"/>
      <c r="F52" s="1"/>
      <c r="G52" s="1"/>
      <c r="H52" s="1">
        <v>55</v>
      </c>
      <c r="J52" s="1"/>
      <c r="K52" s="1"/>
      <c r="L52" s="1"/>
      <c r="M52" s="1"/>
      <c r="N52" s="1"/>
      <c r="O52" s="1">
        <v>58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>
      <c r="A53" s="1"/>
      <c r="B53" s="1"/>
      <c r="C53" s="1">
        <v>42</v>
      </c>
      <c r="D53" s="1"/>
      <c r="E53" s="1"/>
      <c r="F53" s="1"/>
      <c r="G53" s="1"/>
      <c r="H53" s="1">
        <v>42</v>
      </c>
      <c r="J53" s="1"/>
      <c r="K53" s="1"/>
      <c r="L53" s="1"/>
      <c r="M53" s="1"/>
      <c r="N53" s="1"/>
      <c r="O53" s="1">
        <v>59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>
      <c r="A54" s="1"/>
      <c r="B54" s="1"/>
      <c r="C54" s="1">
        <v>39</v>
      </c>
      <c r="D54" s="1"/>
      <c r="E54" s="1"/>
      <c r="F54" s="1"/>
      <c r="G54" s="1"/>
      <c r="H54" s="1">
        <v>39</v>
      </c>
      <c r="J54" s="1"/>
      <c r="K54" s="1"/>
      <c r="L54" s="1"/>
      <c r="M54" s="1"/>
      <c r="N54" s="1"/>
      <c r="O54" s="1">
        <v>59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>
      <c r="A55" s="1"/>
      <c r="B55" s="1"/>
      <c r="C55" s="1">
        <v>58</v>
      </c>
      <c r="D55" s="1"/>
      <c r="E55" s="1"/>
      <c r="F55" s="1"/>
      <c r="G55" s="1"/>
      <c r="H55" s="1">
        <v>58</v>
      </c>
      <c r="J55" s="1"/>
      <c r="K55" s="1"/>
      <c r="L55" s="1"/>
      <c r="M55" s="1"/>
      <c r="N55" s="1"/>
      <c r="O55" s="1">
        <v>60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>
      <c r="A56" s="1"/>
      <c r="B56" s="1"/>
      <c r="C56" s="1">
        <v>62</v>
      </c>
      <c r="D56" s="1"/>
      <c r="E56" s="1"/>
      <c r="F56" s="1"/>
      <c r="G56" s="1"/>
      <c r="H56" s="1">
        <v>62</v>
      </c>
      <c r="J56" s="1"/>
      <c r="K56" s="1"/>
      <c r="L56" s="1"/>
      <c r="M56" s="1"/>
      <c r="N56" s="1"/>
      <c r="O56" s="1">
        <v>61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>
      <c r="A57" s="1"/>
      <c r="B57" s="1"/>
      <c r="C57" s="1">
        <v>49</v>
      </c>
      <c r="D57" s="1"/>
      <c r="E57" s="1"/>
      <c r="F57" s="1"/>
      <c r="G57" s="1"/>
      <c r="H57" s="1">
        <v>49</v>
      </c>
      <c r="J57" s="1"/>
      <c r="K57" s="1"/>
      <c r="L57" s="1"/>
      <c r="M57" s="1"/>
      <c r="N57" s="1"/>
      <c r="O57" s="1">
        <v>62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>
      <c r="C58" s="1">
        <v>59</v>
      </c>
      <c r="H58" s="1">
        <v>59</v>
      </c>
      <c r="O58" s="1">
        <v>62</v>
      </c>
    </row>
    <row r="59" spans="1:42">
      <c r="C59" s="1">
        <v>45</v>
      </c>
      <c r="H59" s="1">
        <v>45</v>
      </c>
      <c r="O59" s="1">
        <v>63</v>
      </c>
    </row>
    <row r="60" spans="1:42">
      <c r="C60" s="1">
        <v>47</v>
      </c>
      <c r="H60" s="1">
        <v>47</v>
      </c>
      <c r="O60" s="1">
        <v>65</v>
      </c>
    </row>
    <row r="61" spans="1:42">
      <c r="C61" s="1">
        <v>51</v>
      </c>
      <c r="H61" s="1">
        <v>51</v>
      </c>
      <c r="O61" s="1">
        <v>65</v>
      </c>
    </row>
    <row r="62" spans="1:42">
      <c r="C62" s="1">
        <v>65</v>
      </c>
      <c r="H62" s="1">
        <v>65</v>
      </c>
      <c r="O62" s="1">
        <v>65</v>
      </c>
    </row>
    <row r="63" spans="1:42">
      <c r="C63" s="1">
        <v>43</v>
      </c>
      <c r="H63" s="1">
        <v>43</v>
      </c>
      <c r="O63" s="1">
        <v>68</v>
      </c>
    </row>
    <row r="64" spans="1:42">
      <c r="C64" s="1">
        <v>58</v>
      </c>
      <c r="H64" s="1">
        <v>58</v>
      </c>
      <c r="O64" s="1">
        <v>73</v>
      </c>
    </row>
  </sheetData>
  <sortState xmlns:xlrd2="http://schemas.microsoft.com/office/spreadsheetml/2017/richdata2" ref="O15:O64">
    <sortCondition ref="O15:O64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3E87-79AA-46FE-A73A-9E6190C545CA}">
  <dimension ref="A1:AN219"/>
  <sheetViews>
    <sheetView workbookViewId="0">
      <selection activeCell="F19" sqref="F19"/>
    </sheetView>
  </sheetViews>
  <sheetFormatPr defaultRowHeight="14.4"/>
  <cols>
    <col min="3" max="3" width="11.77734375" bestFit="1" customWidth="1"/>
    <col min="4" max="4" width="11.109375" bestFit="1" customWidth="1"/>
    <col min="14" max="14" width="11.5546875" bestFit="1" customWidth="1"/>
  </cols>
  <sheetData>
    <row r="1" spans="1:40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 t="s">
        <v>150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32</v>
      </c>
      <c r="N3" s="53" t="s">
        <v>165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" t="s">
        <v>151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152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 t="s">
        <v>153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" t="s">
        <v>154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" t="s">
        <v>155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51" t="s">
        <v>7</v>
      </c>
      <c r="B10" s="1"/>
      <c r="C10" s="38" t="s">
        <v>156</v>
      </c>
      <c r="D10" s="38" t="s">
        <v>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/>
      <c r="B11" s="1"/>
      <c r="C11" s="38" t="s">
        <v>157</v>
      </c>
      <c r="D11" s="38">
        <v>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/>
      <c r="B12" s="1"/>
      <c r="C12" s="38" t="s">
        <v>158</v>
      </c>
      <c r="D12" s="38">
        <v>40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"/>
      <c r="B13" s="1"/>
      <c r="C13" s="38" t="s">
        <v>159</v>
      </c>
      <c r="D13" s="38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/>
      <c r="B14" s="1"/>
      <c r="C14" s="38" t="s">
        <v>163</v>
      </c>
      <c r="D14" s="38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"/>
      <c r="B15" s="1"/>
      <c r="C15" s="52" t="s">
        <v>160</v>
      </c>
      <c r="D15" s="52">
        <v>45</v>
      </c>
      <c r="E15" s="7" t="s">
        <v>164</v>
      </c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"/>
      <c r="B16" s="1"/>
      <c r="C16" s="38" t="s">
        <v>161</v>
      </c>
      <c r="D16" s="38">
        <v>25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"/>
      <c r="B17" s="1"/>
      <c r="C17" s="38" t="s">
        <v>162</v>
      </c>
      <c r="D17" s="38">
        <v>30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31</v>
      </c>
      <c r="B19" s="53" t="s">
        <v>164</v>
      </c>
      <c r="C19" s="53"/>
      <c r="D19" s="32" t="s">
        <v>160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 t="s">
        <v>31</v>
      </c>
      <c r="N20" s="53" t="s">
        <v>166</v>
      </c>
      <c r="O20" s="5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DB98-8C18-4202-A445-51761ACC027D}">
  <dimension ref="A1:AL679"/>
  <sheetViews>
    <sheetView workbookViewId="0">
      <selection activeCell="O3" sqref="O3:P7"/>
    </sheetView>
  </sheetViews>
  <sheetFormatPr defaultRowHeight="14.4"/>
  <cols>
    <col min="12" max="12" width="17.77734375" bestFit="1" customWidth="1"/>
    <col min="15" max="15" width="11.77734375" bestFit="1" customWidth="1"/>
    <col min="16" max="16" width="11.109375" bestFit="1" customWidth="1"/>
    <col min="19" max="19" width="48.88671875" bestFit="1" customWidth="1"/>
  </cols>
  <sheetData>
    <row r="1" spans="1:38">
      <c r="A1" t="s">
        <v>167</v>
      </c>
    </row>
    <row r="2" spans="1:38">
      <c r="A2" s="1" t="s">
        <v>168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169</v>
      </c>
      <c r="B3" s="1"/>
      <c r="C3" s="1"/>
      <c r="D3" s="1"/>
      <c r="E3" s="1"/>
      <c r="F3" s="1"/>
      <c r="G3" s="1"/>
      <c r="H3" s="1"/>
      <c r="I3" s="1"/>
      <c r="J3" s="1"/>
      <c r="K3" s="1"/>
      <c r="L3" s="41" t="s">
        <v>182</v>
      </c>
      <c r="M3" s="41" t="s">
        <v>170</v>
      </c>
      <c r="N3" s="7"/>
      <c r="O3" s="41" t="s">
        <v>130</v>
      </c>
      <c r="P3" s="41" t="s">
        <v>17</v>
      </c>
      <c r="Q3" s="1" t="s">
        <v>185</v>
      </c>
      <c r="R3" s="1"/>
      <c r="S3" s="28" t="s">
        <v>186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>
      <c r="A4" s="1" t="s">
        <v>171</v>
      </c>
      <c r="B4" s="1"/>
      <c r="C4" s="1"/>
      <c r="D4" s="1"/>
      <c r="E4" s="1"/>
      <c r="F4" s="1"/>
      <c r="G4" s="1"/>
      <c r="H4" s="1"/>
      <c r="I4" s="1"/>
      <c r="J4" s="1"/>
      <c r="K4" s="1"/>
      <c r="L4" s="38">
        <v>1</v>
      </c>
      <c r="M4" s="38">
        <v>4</v>
      </c>
      <c r="N4" s="1"/>
      <c r="O4" s="38">
        <v>2</v>
      </c>
      <c r="P4" s="38">
        <f>COUNTIF($M$4:$M$103,O4)</f>
        <v>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>
      <c r="A5" s="1" t="s">
        <v>172</v>
      </c>
      <c r="B5" s="1"/>
      <c r="C5" s="1"/>
      <c r="D5" s="1"/>
      <c r="E5" s="1"/>
      <c r="F5" s="1"/>
      <c r="G5" s="1"/>
      <c r="H5" s="1"/>
      <c r="I5" s="1"/>
      <c r="J5" s="1"/>
      <c r="K5" s="1"/>
      <c r="L5" s="38">
        <v>2</v>
      </c>
      <c r="M5" s="38">
        <v>5</v>
      </c>
      <c r="N5" s="1"/>
      <c r="O5" s="38">
        <v>3</v>
      </c>
      <c r="P5" s="38">
        <f>COUNTIF($M$4:$M$103,O5)</f>
        <v>30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1" t="s">
        <v>173</v>
      </c>
      <c r="B6" s="1"/>
      <c r="C6" s="1"/>
      <c r="D6" s="1"/>
      <c r="E6" s="1"/>
      <c r="F6" s="1"/>
      <c r="G6" s="1"/>
      <c r="H6" s="1"/>
      <c r="I6" s="1"/>
      <c r="J6" s="1"/>
      <c r="K6" s="1"/>
      <c r="L6" s="38">
        <v>3</v>
      </c>
      <c r="M6" s="38">
        <v>3</v>
      </c>
      <c r="N6" s="1"/>
      <c r="O6" s="38">
        <v>4</v>
      </c>
      <c r="P6" s="106">
        <f>COUNTIF($M$4:$M$103,O6)</f>
        <v>39</v>
      </c>
      <c r="Q6" s="27" t="s">
        <v>184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>
      <c r="A7" s="1" t="s">
        <v>174</v>
      </c>
      <c r="B7" s="1"/>
      <c r="C7" s="1"/>
      <c r="D7" s="1"/>
      <c r="E7" s="1"/>
      <c r="F7" s="1"/>
      <c r="G7" s="1"/>
      <c r="H7" s="1"/>
      <c r="I7" s="1"/>
      <c r="J7" s="1"/>
      <c r="K7" s="1"/>
      <c r="L7" s="38">
        <v>4</v>
      </c>
      <c r="M7" s="38">
        <v>4</v>
      </c>
      <c r="N7" s="1"/>
      <c r="O7" s="38">
        <v>5</v>
      </c>
      <c r="P7" s="38">
        <f>COUNTIF($M$4:$M$103,O7)</f>
        <v>23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>
      <c r="A8" s="1" t="s">
        <v>175</v>
      </c>
      <c r="B8" s="1"/>
      <c r="C8" s="1"/>
      <c r="D8" s="1"/>
      <c r="E8" s="1"/>
      <c r="F8" s="1"/>
      <c r="G8" s="1"/>
      <c r="H8" s="1"/>
      <c r="I8" s="1"/>
      <c r="J8" s="1"/>
      <c r="K8" s="1"/>
      <c r="L8" s="38">
        <v>5</v>
      </c>
      <c r="M8" s="38">
        <v>4</v>
      </c>
      <c r="N8" s="1"/>
      <c r="P8" s="1"/>
      <c r="Q8" s="1"/>
      <c r="R8" s="1"/>
      <c r="S8" s="55" t="s">
        <v>187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>
      <c r="A9" s="1" t="s">
        <v>173</v>
      </c>
      <c r="B9" s="1"/>
      <c r="C9" s="1"/>
      <c r="D9" s="1"/>
      <c r="E9" s="1"/>
      <c r="F9" s="1"/>
      <c r="G9" s="1"/>
      <c r="H9" s="1"/>
      <c r="I9" s="1"/>
      <c r="J9" s="1"/>
      <c r="K9" s="1"/>
      <c r="L9" s="38">
        <v>6</v>
      </c>
      <c r="M9" s="38">
        <v>3</v>
      </c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>
      <c r="A10" s="1" t="s">
        <v>176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38">
        <v>7</v>
      </c>
      <c r="M10" s="38">
        <v>2</v>
      </c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>
      <c r="A11" s="1" t="s">
        <v>177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38">
        <v>8</v>
      </c>
      <c r="M11" s="38">
        <v>5</v>
      </c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>
      <c r="A12" s="1" t="s">
        <v>178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38">
        <v>9</v>
      </c>
      <c r="M12" s="38">
        <v>4</v>
      </c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38">
        <v>10</v>
      </c>
      <c r="M13" s="38">
        <v>3</v>
      </c>
      <c r="N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>
      <c r="A14" t="s">
        <v>179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38">
        <v>11</v>
      </c>
      <c r="M14" s="38">
        <v>5</v>
      </c>
      <c r="N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>
      <c r="A15" t="s">
        <v>180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38">
        <v>12</v>
      </c>
      <c r="M15" s="38">
        <v>4</v>
      </c>
      <c r="N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>
      <c r="A16" t="s">
        <v>181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38">
        <v>13</v>
      </c>
      <c r="M16" s="38">
        <v>2</v>
      </c>
      <c r="N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38">
        <v>14</v>
      </c>
      <c r="M17" s="38">
        <v>3</v>
      </c>
      <c r="N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>
      <c r="A18" s="54" t="s">
        <v>7</v>
      </c>
      <c r="B18" s="1">
        <v>1</v>
      </c>
      <c r="C18" s="1"/>
      <c r="D18" s="186" t="s">
        <v>183</v>
      </c>
      <c r="E18" s="186"/>
      <c r="F18" s="1"/>
      <c r="G18" s="1"/>
      <c r="H18" s="1"/>
      <c r="I18" s="1"/>
      <c r="J18" s="1"/>
      <c r="K18" s="1"/>
      <c r="L18" s="38">
        <v>15</v>
      </c>
      <c r="M18" s="38">
        <v>4</v>
      </c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38">
        <v>16</v>
      </c>
      <c r="M19" s="38">
        <v>5</v>
      </c>
      <c r="N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38">
        <v>17</v>
      </c>
      <c r="M20" s="38">
        <v>3</v>
      </c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8">
        <v>18</v>
      </c>
      <c r="M21" s="38">
        <v>4</v>
      </c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38">
        <v>19</v>
      </c>
      <c r="M22" s="38">
        <v>5</v>
      </c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8">
        <v>20</v>
      </c>
      <c r="M23" s="38">
        <v>3</v>
      </c>
      <c r="N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38">
        <v>21</v>
      </c>
      <c r="M24" s="38">
        <v>4</v>
      </c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8">
        <v>22</v>
      </c>
      <c r="M25" s="38">
        <v>3</v>
      </c>
      <c r="N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38">
        <v>23</v>
      </c>
      <c r="M26" s="38">
        <v>2</v>
      </c>
      <c r="N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38">
        <v>24</v>
      </c>
      <c r="M27" s="38">
        <v>4</v>
      </c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38">
        <v>25</v>
      </c>
      <c r="M28" s="38">
        <v>5</v>
      </c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38">
        <v>26</v>
      </c>
      <c r="M29" s="38">
        <v>3</v>
      </c>
      <c r="N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38">
        <v>27</v>
      </c>
      <c r="M30" s="38">
        <v>4</v>
      </c>
      <c r="N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38">
        <v>28</v>
      </c>
      <c r="M31" s="38">
        <v>5</v>
      </c>
      <c r="N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38">
        <v>29</v>
      </c>
      <c r="M32" s="38">
        <v>4</v>
      </c>
      <c r="N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38">
        <v>30</v>
      </c>
      <c r="M33" s="38">
        <v>3</v>
      </c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38">
        <v>31</v>
      </c>
      <c r="M34" s="38">
        <v>3</v>
      </c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38">
        <v>32</v>
      </c>
      <c r="M35" s="38">
        <v>4</v>
      </c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38">
        <v>33</v>
      </c>
      <c r="M36" s="38">
        <v>5</v>
      </c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38">
        <v>34</v>
      </c>
      <c r="M37" s="38">
        <v>2</v>
      </c>
      <c r="N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8">
        <v>35</v>
      </c>
      <c r="M38" s="38">
        <v>3</v>
      </c>
      <c r="N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38">
        <v>36</v>
      </c>
      <c r="M39" s="38">
        <v>4</v>
      </c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38">
        <v>37</v>
      </c>
      <c r="M40" s="38">
        <v>4</v>
      </c>
      <c r="N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38">
        <v>38</v>
      </c>
      <c r="M41" s="38">
        <v>3</v>
      </c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38">
        <v>39</v>
      </c>
      <c r="M42" s="38">
        <v>5</v>
      </c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38">
        <v>40</v>
      </c>
      <c r="M43" s="38">
        <v>4</v>
      </c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38">
        <v>41</v>
      </c>
      <c r="M44" s="38">
        <v>3</v>
      </c>
      <c r="N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38">
        <v>42</v>
      </c>
      <c r="M45" s="38">
        <v>4</v>
      </c>
      <c r="N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38">
        <v>43</v>
      </c>
      <c r="M46" s="38">
        <v>5</v>
      </c>
      <c r="N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38">
        <v>44</v>
      </c>
      <c r="M47" s="38">
        <v>4</v>
      </c>
      <c r="N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38">
        <v>45</v>
      </c>
      <c r="M48" s="38">
        <v>2</v>
      </c>
      <c r="N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8">
        <v>46</v>
      </c>
      <c r="M49" s="38">
        <v>3</v>
      </c>
      <c r="N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38">
        <v>47</v>
      </c>
      <c r="M50" s="38">
        <v>4</v>
      </c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38">
        <v>48</v>
      </c>
      <c r="M51" s="38">
        <v>5</v>
      </c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38">
        <v>49</v>
      </c>
      <c r="M52" s="38">
        <v>3</v>
      </c>
      <c r="N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8">
        <v>50</v>
      </c>
      <c r="M53" s="38">
        <v>4</v>
      </c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38">
        <v>51</v>
      </c>
      <c r="M54" s="38">
        <v>5</v>
      </c>
      <c r="N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38">
        <v>52</v>
      </c>
      <c r="M55" s="38">
        <v>4</v>
      </c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38">
        <v>53</v>
      </c>
      <c r="M56" s="38">
        <v>3</v>
      </c>
      <c r="N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8">
        <v>54</v>
      </c>
      <c r="M57" s="38">
        <v>4</v>
      </c>
      <c r="N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8">
        <v>55</v>
      </c>
      <c r="M58" s="38">
        <v>5</v>
      </c>
      <c r="N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8">
        <v>56</v>
      </c>
      <c r="M59" s="38">
        <v>3</v>
      </c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38">
        <v>57</v>
      </c>
      <c r="M60" s="38">
        <v>4</v>
      </c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8">
        <v>58</v>
      </c>
      <c r="M61" s="38">
        <v>5</v>
      </c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8">
        <v>59</v>
      </c>
      <c r="M62" s="38">
        <v>4</v>
      </c>
      <c r="N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8">
        <v>60</v>
      </c>
      <c r="M63" s="38">
        <v>3</v>
      </c>
      <c r="N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8">
        <v>61</v>
      </c>
      <c r="M64" s="38">
        <v>3</v>
      </c>
      <c r="N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8">
        <v>62</v>
      </c>
      <c r="M65" s="38">
        <v>4</v>
      </c>
      <c r="N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8">
        <v>63</v>
      </c>
      <c r="M66" s="38">
        <v>5</v>
      </c>
      <c r="N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8">
        <v>64</v>
      </c>
      <c r="M67" s="38">
        <v>2</v>
      </c>
      <c r="N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8">
        <v>65</v>
      </c>
      <c r="M68" s="38">
        <v>3</v>
      </c>
      <c r="N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8">
        <v>66</v>
      </c>
      <c r="M69" s="38">
        <v>4</v>
      </c>
      <c r="N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8">
        <v>67</v>
      </c>
      <c r="M70" s="38">
        <v>4</v>
      </c>
      <c r="N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8">
        <v>68</v>
      </c>
      <c r="M71" s="38">
        <v>3</v>
      </c>
      <c r="N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8">
        <v>69</v>
      </c>
      <c r="M72" s="38">
        <v>5</v>
      </c>
      <c r="N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8">
        <v>70</v>
      </c>
      <c r="M73" s="38">
        <v>4</v>
      </c>
      <c r="N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8">
        <v>71</v>
      </c>
      <c r="M74" s="38">
        <v>3</v>
      </c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8">
        <v>72</v>
      </c>
      <c r="M75" s="38">
        <v>4</v>
      </c>
      <c r="N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8">
        <v>73</v>
      </c>
      <c r="M76" s="38">
        <v>5</v>
      </c>
      <c r="N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8">
        <v>74</v>
      </c>
      <c r="M77" s="38">
        <v>4</v>
      </c>
      <c r="N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8">
        <v>75</v>
      </c>
      <c r="M78" s="38">
        <v>2</v>
      </c>
      <c r="N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8">
        <v>76</v>
      </c>
      <c r="M79" s="38">
        <v>3</v>
      </c>
      <c r="N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8">
        <v>77</v>
      </c>
      <c r="M80" s="38">
        <v>4</v>
      </c>
      <c r="N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8">
        <v>78</v>
      </c>
      <c r="M81" s="38">
        <v>5</v>
      </c>
      <c r="N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38">
        <v>79</v>
      </c>
      <c r="M82" s="38">
        <v>3</v>
      </c>
      <c r="N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8">
        <v>80</v>
      </c>
      <c r="M83" s="38">
        <v>4</v>
      </c>
      <c r="N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38">
        <v>81</v>
      </c>
      <c r="M84" s="38">
        <v>5</v>
      </c>
      <c r="N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38">
        <v>82</v>
      </c>
      <c r="M85" s="38">
        <v>4</v>
      </c>
      <c r="N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38">
        <v>83</v>
      </c>
      <c r="M86" s="38">
        <v>3</v>
      </c>
      <c r="N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8">
        <v>84</v>
      </c>
      <c r="M87" s="38">
        <v>4</v>
      </c>
      <c r="N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38">
        <v>85</v>
      </c>
      <c r="M88" s="38">
        <v>5</v>
      </c>
      <c r="N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38">
        <v>86</v>
      </c>
      <c r="M89" s="38">
        <v>3</v>
      </c>
      <c r="N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38">
        <v>87</v>
      </c>
      <c r="M90" s="38">
        <v>4</v>
      </c>
      <c r="N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8">
        <v>88</v>
      </c>
      <c r="M91" s="38">
        <v>5</v>
      </c>
      <c r="N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8">
        <v>89</v>
      </c>
      <c r="M92" s="38">
        <v>4</v>
      </c>
      <c r="N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8">
        <v>90</v>
      </c>
      <c r="M93" s="38">
        <v>3</v>
      </c>
      <c r="N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8">
        <v>91</v>
      </c>
      <c r="M94" s="38">
        <v>3</v>
      </c>
      <c r="N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8">
        <v>92</v>
      </c>
      <c r="M95" s="38">
        <v>4</v>
      </c>
      <c r="N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8">
        <v>93</v>
      </c>
      <c r="M96" s="38">
        <v>5</v>
      </c>
      <c r="N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8">
        <v>94</v>
      </c>
      <c r="M97" s="38">
        <v>2</v>
      </c>
      <c r="N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8">
        <v>95</v>
      </c>
      <c r="M98" s="38">
        <v>3</v>
      </c>
      <c r="N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8">
        <v>96</v>
      </c>
      <c r="M99" s="38">
        <v>4</v>
      </c>
      <c r="N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8">
        <v>97</v>
      </c>
      <c r="M100" s="38">
        <v>4</v>
      </c>
      <c r="N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8">
        <v>98</v>
      </c>
      <c r="M101" s="38">
        <v>3</v>
      </c>
      <c r="N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8">
        <v>99</v>
      </c>
      <c r="M102" s="38">
        <v>5</v>
      </c>
      <c r="N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8">
        <v>100</v>
      </c>
      <c r="M103" s="38">
        <v>4</v>
      </c>
      <c r="N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</sheetData>
  <mergeCells count="1">
    <mergeCell ref="D18:E1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2F0C-E750-4DE9-997E-454CE9C4979A}">
  <dimension ref="A1:CH329"/>
  <sheetViews>
    <sheetView workbookViewId="0">
      <selection activeCell="N3" sqref="N3:O22"/>
    </sheetView>
  </sheetViews>
  <sheetFormatPr defaultRowHeight="14.4"/>
  <cols>
    <col min="11" max="11" width="15.88671875" bestFit="1" customWidth="1"/>
    <col min="14" max="14" width="11.77734375" bestFit="1" customWidth="1"/>
    <col min="15" max="15" width="16.44140625" customWidth="1"/>
    <col min="18" max="18" width="16.21875" bestFit="1" customWidth="1"/>
  </cols>
  <sheetData>
    <row r="1" spans="1:86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>
      <c r="A2" s="1" t="s">
        <v>189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 spans="1:86">
      <c r="A3" s="1" t="s">
        <v>190</v>
      </c>
      <c r="B3" s="1"/>
      <c r="C3" s="1"/>
      <c r="D3" s="1"/>
      <c r="E3" s="1"/>
      <c r="F3" s="1"/>
      <c r="G3" s="1"/>
      <c r="H3" s="1"/>
      <c r="I3" s="1"/>
      <c r="J3" s="1"/>
      <c r="K3" s="41" t="s">
        <v>199</v>
      </c>
      <c r="L3" s="64" t="s">
        <v>198</v>
      </c>
      <c r="M3" s="17"/>
      <c r="N3" s="65" t="s">
        <v>130</v>
      </c>
      <c r="O3" s="66" t="s">
        <v>201</v>
      </c>
      <c r="P3" s="17"/>
      <c r="Q3" s="1" t="s">
        <v>31</v>
      </c>
      <c r="R3" s="56" t="s">
        <v>200</v>
      </c>
      <c r="S3" s="1"/>
      <c r="T3" s="1">
        <f>AVERAGE(L4:L53)</f>
        <v>36.14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</row>
    <row r="4" spans="1:86">
      <c r="A4" s="1" t="s">
        <v>191</v>
      </c>
      <c r="B4" s="1"/>
      <c r="C4" s="1"/>
      <c r="D4" s="1"/>
      <c r="E4" s="1"/>
      <c r="F4" s="1"/>
      <c r="G4" s="1"/>
      <c r="H4" s="1"/>
      <c r="I4" s="1"/>
      <c r="J4" s="1"/>
      <c r="K4" s="38">
        <v>1</v>
      </c>
      <c r="L4" s="57">
        <v>35</v>
      </c>
      <c r="M4" s="1"/>
      <c r="N4" s="58">
        <v>28</v>
      </c>
      <c r="O4" s="38">
        <f t="shared" ref="O4:O22" si="0">COUNTIF($L$4:$L$53,N4)</f>
        <v>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</row>
    <row r="5" spans="1:86">
      <c r="A5" s="1" t="s">
        <v>192</v>
      </c>
      <c r="B5" s="1"/>
      <c r="C5" s="1"/>
      <c r="D5" s="1"/>
      <c r="E5" s="1"/>
      <c r="F5" s="1"/>
      <c r="G5" s="1"/>
      <c r="H5" s="1"/>
      <c r="I5" s="1"/>
      <c r="J5" s="1"/>
      <c r="K5" s="38">
        <v>2</v>
      </c>
      <c r="L5" s="57">
        <v>28</v>
      </c>
      <c r="M5" s="1"/>
      <c r="N5" s="58">
        <v>29</v>
      </c>
      <c r="O5" s="38">
        <f t="shared" si="0"/>
        <v>3</v>
      </c>
      <c r="P5" s="1"/>
      <c r="Q5" s="1" t="s">
        <v>33</v>
      </c>
      <c r="R5" s="56" t="s">
        <v>165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</row>
    <row r="6" spans="1:86">
      <c r="A6" s="1" t="s">
        <v>193</v>
      </c>
      <c r="B6" s="1"/>
      <c r="C6" s="1"/>
      <c r="D6" s="1"/>
      <c r="E6" s="1"/>
      <c r="F6" s="1"/>
      <c r="G6" s="1"/>
      <c r="H6" s="1"/>
      <c r="I6" s="1"/>
      <c r="J6" s="1"/>
      <c r="K6" s="38">
        <v>3</v>
      </c>
      <c r="L6" s="57">
        <v>32</v>
      </c>
      <c r="M6" s="1"/>
      <c r="N6" s="58">
        <v>30</v>
      </c>
      <c r="O6" s="38">
        <f t="shared" si="0"/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</row>
    <row r="7" spans="1:86">
      <c r="A7" s="1" t="s">
        <v>194</v>
      </c>
      <c r="B7" s="1"/>
      <c r="C7" s="1"/>
      <c r="D7" s="1"/>
      <c r="E7" s="1"/>
      <c r="F7" s="1"/>
      <c r="G7" s="1"/>
      <c r="H7" s="1"/>
      <c r="I7" s="1"/>
      <c r="J7" s="1"/>
      <c r="K7" s="38">
        <v>4</v>
      </c>
      <c r="L7" s="57">
        <v>45</v>
      </c>
      <c r="M7" s="1"/>
      <c r="N7" s="58">
        <v>31</v>
      </c>
      <c r="O7" s="38">
        <f t="shared" si="0"/>
        <v>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>
      <c r="A8" s="1"/>
      <c r="B8" s="1"/>
      <c r="C8" s="1"/>
      <c r="D8" s="1"/>
      <c r="E8" s="1"/>
      <c r="F8" s="1"/>
      <c r="G8" s="1"/>
      <c r="H8" s="1"/>
      <c r="I8" s="1"/>
      <c r="J8" s="1"/>
      <c r="K8" s="38">
        <v>5</v>
      </c>
      <c r="L8" s="57">
        <v>38</v>
      </c>
      <c r="M8" s="1"/>
      <c r="N8" s="58">
        <v>32</v>
      </c>
      <c r="O8" s="38">
        <f t="shared" si="0"/>
        <v>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</row>
    <row r="9" spans="1:86">
      <c r="A9" s="1" t="s">
        <v>195</v>
      </c>
      <c r="B9" s="1"/>
      <c r="C9" s="1"/>
      <c r="D9" s="1"/>
      <c r="E9" s="1"/>
      <c r="F9" s="1"/>
      <c r="G9" s="1"/>
      <c r="H9" s="1"/>
      <c r="I9" s="1"/>
      <c r="J9" s="1"/>
      <c r="K9" s="38">
        <v>6</v>
      </c>
      <c r="L9" s="57">
        <v>29</v>
      </c>
      <c r="M9" s="1"/>
      <c r="N9" s="58">
        <v>33</v>
      </c>
      <c r="O9" s="38">
        <f t="shared" si="0"/>
        <v>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</row>
    <row r="10" spans="1:86">
      <c r="A10" s="1" t="s">
        <v>196</v>
      </c>
      <c r="B10" s="1"/>
      <c r="C10" s="1"/>
      <c r="D10" s="1"/>
      <c r="E10" s="1"/>
      <c r="F10" s="1"/>
      <c r="G10" s="1"/>
      <c r="H10" s="1"/>
      <c r="I10" s="1"/>
      <c r="J10" s="1"/>
      <c r="K10" s="38">
        <v>7</v>
      </c>
      <c r="L10" s="57">
        <v>42</v>
      </c>
      <c r="M10" s="1"/>
      <c r="N10" s="58">
        <v>34</v>
      </c>
      <c r="O10" s="38">
        <f t="shared" si="0"/>
        <v>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</row>
    <row r="11" spans="1:86">
      <c r="A11" s="1" t="s">
        <v>197</v>
      </c>
      <c r="B11" s="1"/>
      <c r="C11" s="1"/>
      <c r="D11" s="1"/>
      <c r="E11" s="1"/>
      <c r="F11" s="1"/>
      <c r="G11" s="1"/>
      <c r="H11" s="1"/>
      <c r="I11" s="1"/>
      <c r="J11" s="1"/>
      <c r="K11" s="38">
        <v>8</v>
      </c>
      <c r="L11" s="57">
        <v>30</v>
      </c>
      <c r="M11" s="1"/>
      <c r="N11" s="58">
        <v>35</v>
      </c>
      <c r="O11" s="38">
        <f t="shared" si="0"/>
        <v>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</row>
    <row r="12" spans="1:86">
      <c r="A12" s="1"/>
      <c r="B12" s="1"/>
      <c r="C12" s="1"/>
      <c r="D12" s="1"/>
      <c r="E12" s="1"/>
      <c r="F12" s="1"/>
      <c r="G12" s="1"/>
      <c r="H12" s="1"/>
      <c r="I12" s="1"/>
      <c r="J12" s="1"/>
      <c r="K12" s="38">
        <v>9</v>
      </c>
      <c r="L12" s="57">
        <v>36</v>
      </c>
      <c r="M12" s="1"/>
      <c r="N12" s="58">
        <v>36</v>
      </c>
      <c r="O12" s="38">
        <f t="shared" si="0"/>
        <v>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>
      <c r="A13" s="42" t="s">
        <v>7</v>
      </c>
      <c r="B13" s="1"/>
      <c r="C13" s="56" t="s">
        <v>166</v>
      </c>
      <c r="D13" s="56"/>
      <c r="E13" s="1"/>
      <c r="F13" s="1"/>
      <c r="G13" s="1"/>
      <c r="H13" s="1"/>
      <c r="I13" s="1"/>
      <c r="J13" s="1"/>
      <c r="K13" s="38">
        <v>10</v>
      </c>
      <c r="L13" s="57">
        <v>41</v>
      </c>
      <c r="M13" s="1"/>
      <c r="N13" s="58">
        <v>37</v>
      </c>
      <c r="O13" s="38">
        <f t="shared" si="0"/>
        <v>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</row>
    <row r="14" spans="1:86">
      <c r="A14" s="1"/>
      <c r="B14" s="1"/>
      <c r="C14" s="1"/>
      <c r="D14" s="1"/>
      <c r="E14" s="1"/>
      <c r="F14" s="1"/>
      <c r="G14" s="1"/>
      <c r="H14" s="1"/>
      <c r="I14" s="1"/>
      <c r="J14" s="1"/>
      <c r="K14" s="38">
        <v>11</v>
      </c>
      <c r="L14" s="57">
        <v>47</v>
      </c>
      <c r="M14" s="1"/>
      <c r="N14" s="58">
        <v>38</v>
      </c>
      <c r="O14" s="38">
        <f t="shared" si="0"/>
        <v>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</row>
    <row r="15" spans="1:86">
      <c r="A15" s="1"/>
      <c r="B15" s="1"/>
      <c r="C15" s="1"/>
      <c r="D15" s="1"/>
      <c r="E15" s="1"/>
      <c r="F15" s="1"/>
      <c r="G15" s="1"/>
      <c r="H15" s="1"/>
      <c r="I15" s="1"/>
      <c r="J15" s="1"/>
      <c r="K15" s="38">
        <v>12</v>
      </c>
      <c r="L15" s="57">
        <v>31</v>
      </c>
      <c r="M15" s="1"/>
      <c r="N15" s="58">
        <v>39</v>
      </c>
      <c r="O15" s="38">
        <f t="shared" si="0"/>
        <v>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</row>
    <row r="16" spans="1:86">
      <c r="A16" s="1"/>
      <c r="B16" s="1"/>
      <c r="C16" s="1"/>
      <c r="D16" s="1"/>
      <c r="E16" s="1"/>
      <c r="F16" s="1"/>
      <c r="G16" s="1"/>
      <c r="H16" s="1"/>
      <c r="I16" s="1"/>
      <c r="J16" s="1"/>
      <c r="K16" s="38">
        <v>13</v>
      </c>
      <c r="L16" s="57">
        <v>39</v>
      </c>
      <c r="M16" s="1"/>
      <c r="N16" s="58">
        <v>40</v>
      </c>
      <c r="O16" s="38">
        <f t="shared" si="0"/>
        <v>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</row>
    <row r="17" spans="1:86">
      <c r="A17" s="1"/>
      <c r="B17" s="1"/>
      <c r="C17" s="1"/>
      <c r="D17" s="1"/>
      <c r="E17" s="1"/>
      <c r="F17" s="1"/>
      <c r="G17" s="1"/>
      <c r="H17" s="1"/>
      <c r="I17" s="1"/>
      <c r="J17" s="1"/>
      <c r="K17" s="38">
        <v>14</v>
      </c>
      <c r="L17" s="57">
        <v>43</v>
      </c>
      <c r="M17" s="1"/>
      <c r="N17" s="58">
        <v>41</v>
      </c>
      <c r="O17" s="38">
        <f t="shared" si="0"/>
        <v>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</row>
    <row r="18" spans="1:86">
      <c r="A18" s="1"/>
      <c r="B18" s="1"/>
      <c r="C18" s="1"/>
      <c r="D18" s="1"/>
      <c r="E18" s="1"/>
      <c r="F18" s="1"/>
      <c r="G18" s="1"/>
      <c r="H18" s="1"/>
      <c r="I18" s="1"/>
      <c r="J18" s="1"/>
      <c r="K18" s="38">
        <v>15</v>
      </c>
      <c r="L18" s="57">
        <v>37</v>
      </c>
      <c r="M18" s="1"/>
      <c r="N18" s="58">
        <v>42</v>
      </c>
      <c r="O18" s="38">
        <f t="shared" si="0"/>
        <v>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>
      <c r="A19" s="1"/>
      <c r="B19" s="1"/>
      <c r="C19" s="1"/>
      <c r="D19" s="1"/>
      <c r="E19" s="1"/>
      <c r="F19" s="1"/>
      <c r="G19" s="1"/>
      <c r="H19" s="1"/>
      <c r="I19" s="1"/>
      <c r="J19" s="1"/>
      <c r="K19" s="38">
        <v>16</v>
      </c>
      <c r="L19" s="57">
        <v>30</v>
      </c>
      <c r="M19" s="1"/>
      <c r="N19" s="58">
        <v>43</v>
      </c>
      <c r="O19" s="38">
        <f t="shared" si="0"/>
        <v>3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</row>
    <row r="20" spans="1:86">
      <c r="A20" s="1"/>
      <c r="B20" s="1"/>
      <c r="C20" s="1"/>
      <c r="D20" s="1"/>
      <c r="E20" s="1"/>
      <c r="F20" s="1"/>
      <c r="G20" s="1"/>
      <c r="H20" s="1"/>
      <c r="I20" s="1"/>
      <c r="J20" s="1"/>
      <c r="K20" s="38">
        <v>17</v>
      </c>
      <c r="L20" s="57">
        <v>34</v>
      </c>
      <c r="M20" s="1"/>
      <c r="N20" s="58">
        <v>45</v>
      </c>
      <c r="O20" s="38">
        <f t="shared" si="0"/>
        <v>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</row>
    <row r="21" spans="1:86">
      <c r="A21" s="1"/>
      <c r="B21" s="1"/>
      <c r="C21" s="1"/>
      <c r="D21" s="1"/>
      <c r="E21" s="1"/>
      <c r="F21" s="1"/>
      <c r="G21" s="1"/>
      <c r="H21" s="1"/>
      <c r="I21" s="1"/>
      <c r="J21" s="1"/>
      <c r="K21" s="38">
        <v>18</v>
      </c>
      <c r="L21" s="57">
        <v>39</v>
      </c>
      <c r="M21" s="1"/>
      <c r="N21" s="58">
        <v>46</v>
      </c>
      <c r="O21" s="38">
        <f t="shared" si="0"/>
        <v>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</row>
    <row r="22" spans="1:86">
      <c r="A22" s="1"/>
      <c r="B22" s="1"/>
      <c r="C22" s="1"/>
      <c r="D22" s="1"/>
      <c r="E22" s="1"/>
      <c r="F22" s="1"/>
      <c r="G22" s="1"/>
      <c r="H22" s="1"/>
      <c r="I22" s="1"/>
      <c r="J22" s="1"/>
      <c r="K22" s="38">
        <v>19</v>
      </c>
      <c r="L22" s="57">
        <v>28</v>
      </c>
      <c r="M22" s="1"/>
      <c r="N22" s="58">
        <v>47</v>
      </c>
      <c r="O22" s="38">
        <f t="shared" si="0"/>
        <v>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</row>
    <row r="23" spans="1:86">
      <c r="A23" s="1"/>
      <c r="B23" s="1"/>
      <c r="C23" s="1"/>
      <c r="D23" s="1"/>
      <c r="E23" s="1"/>
      <c r="F23" s="1"/>
      <c r="G23" s="1"/>
      <c r="H23" s="1"/>
      <c r="I23" s="1"/>
      <c r="J23" s="1"/>
      <c r="K23" s="38">
        <v>20</v>
      </c>
      <c r="L23" s="57">
        <v>33</v>
      </c>
      <c r="M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</row>
    <row r="24" spans="1:86">
      <c r="A24" s="1"/>
      <c r="B24" s="1"/>
      <c r="C24" s="1"/>
      <c r="D24" s="1"/>
      <c r="E24" s="1"/>
      <c r="F24" s="1"/>
      <c r="G24" s="1"/>
      <c r="H24" s="1"/>
      <c r="I24" s="1"/>
      <c r="J24" s="1"/>
      <c r="K24" s="38">
        <v>21</v>
      </c>
      <c r="L24" s="57">
        <v>36</v>
      </c>
      <c r="M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>
      <c r="A25" s="1"/>
      <c r="B25" s="1"/>
      <c r="C25" s="1"/>
      <c r="D25" s="1"/>
      <c r="E25" s="1"/>
      <c r="F25" s="1"/>
      <c r="G25" s="1"/>
      <c r="H25" s="1"/>
      <c r="I25" s="1"/>
      <c r="J25" s="1"/>
      <c r="K25" s="38">
        <v>22</v>
      </c>
      <c r="L25" s="57">
        <v>40</v>
      </c>
      <c r="M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</row>
    <row r="26" spans="1:86">
      <c r="A26" s="1"/>
      <c r="B26" s="1"/>
      <c r="C26" s="1"/>
      <c r="D26" s="1"/>
      <c r="E26" s="1"/>
      <c r="F26" s="1"/>
      <c r="G26" s="1"/>
      <c r="H26" s="1"/>
      <c r="I26" s="1"/>
      <c r="J26" s="1"/>
      <c r="K26" s="38">
        <v>23</v>
      </c>
      <c r="L26" s="57">
        <v>42</v>
      </c>
      <c r="M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</row>
    <row r="27" spans="1:86">
      <c r="A27" s="1"/>
      <c r="B27" s="1"/>
      <c r="C27" s="1"/>
      <c r="D27" s="1"/>
      <c r="E27" s="1"/>
      <c r="F27" s="1"/>
      <c r="G27" s="1"/>
      <c r="H27" s="1"/>
      <c r="I27" s="1"/>
      <c r="J27" s="1"/>
      <c r="K27" s="38">
        <v>24</v>
      </c>
      <c r="L27" s="57">
        <v>29</v>
      </c>
      <c r="M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</row>
    <row r="28" spans="1:86">
      <c r="A28" s="1"/>
      <c r="B28" s="1"/>
      <c r="C28" s="1"/>
      <c r="D28" s="1"/>
      <c r="E28" s="1"/>
      <c r="F28" s="1"/>
      <c r="G28" s="1"/>
      <c r="H28" s="1"/>
      <c r="I28" s="1"/>
      <c r="J28" s="1"/>
      <c r="K28" s="38">
        <v>25</v>
      </c>
      <c r="L28" s="57">
        <v>31</v>
      </c>
      <c r="M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</row>
    <row r="29" spans="1:86">
      <c r="A29" s="1"/>
      <c r="B29" s="1"/>
      <c r="C29" s="1"/>
      <c r="D29" s="1"/>
      <c r="E29" s="1"/>
      <c r="F29" s="1"/>
      <c r="G29" s="1"/>
      <c r="H29" s="1"/>
      <c r="I29" s="1"/>
      <c r="J29" s="1"/>
      <c r="K29" s="38">
        <v>26</v>
      </c>
      <c r="L29" s="57">
        <v>45</v>
      </c>
      <c r="M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</row>
    <row r="30" spans="1:86">
      <c r="A30" s="1"/>
      <c r="B30" s="1"/>
      <c r="C30" s="1"/>
      <c r="D30" s="1"/>
      <c r="E30" s="1"/>
      <c r="F30" s="1"/>
      <c r="G30" s="1"/>
      <c r="H30" s="1"/>
      <c r="I30" s="1"/>
      <c r="J30" s="1"/>
      <c r="K30" s="38">
        <v>27</v>
      </c>
      <c r="L30" s="57">
        <v>38</v>
      </c>
      <c r="M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>
      <c r="A31" s="1"/>
      <c r="B31" s="1"/>
      <c r="C31" s="1"/>
      <c r="D31" s="1"/>
      <c r="E31" s="1"/>
      <c r="F31" s="1"/>
      <c r="G31" s="1"/>
      <c r="H31" s="1"/>
      <c r="I31" s="1"/>
      <c r="J31" s="1"/>
      <c r="K31" s="38">
        <v>28</v>
      </c>
      <c r="L31" s="57">
        <v>33</v>
      </c>
      <c r="M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</row>
    <row r="32" spans="1:86">
      <c r="A32" s="1"/>
      <c r="B32" s="1"/>
      <c r="C32" s="1"/>
      <c r="D32" s="1"/>
      <c r="E32" s="1"/>
      <c r="F32" s="1"/>
      <c r="G32" s="1"/>
      <c r="H32" s="1"/>
      <c r="I32" s="1"/>
      <c r="J32" s="1"/>
      <c r="K32" s="38">
        <v>29</v>
      </c>
      <c r="L32" s="57">
        <v>41</v>
      </c>
      <c r="M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</row>
    <row r="33" spans="1:86">
      <c r="A33" s="1"/>
      <c r="B33" s="1"/>
      <c r="C33" s="1"/>
      <c r="D33" s="1"/>
      <c r="E33" s="1"/>
      <c r="F33" s="1"/>
      <c r="G33" s="1"/>
      <c r="H33" s="1"/>
      <c r="I33" s="1"/>
      <c r="J33" s="1"/>
      <c r="K33" s="38">
        <v>30</v>
      </c>
      <c r="L33" s="57">
        <v>35</v>
      </c>
      <c r="M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</row>
    <row r="34" spans="1:86">
      <c r="A34" s="1"/>
      <c r="B34" s="1"/>
      <c r="C34" s="1"/>
      <c r="D34" s="1"/>
      <c r="E34" s="1"/>
      <c r="F34" s="1"/>
      <c r="G34" s="1"/>
      <c r="H34" s="1"/>
      <c r="I34" s="1"/>
      <c r="J34" s="1"/>
      <c r="K34" s="38">
        <v>31</v>
      </c>
      <c r="L34" s="57">
        <v>37</v>
      </c>
      <c r="M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</row>
    <row r="35" spans="1:86">
      <c r="A35" s="1"/>
      <c r="B35" s="1"/>
      <c r="C35" s="1"/>
      <c r="D35" s="1"/>
      <c r="E35" s="1"/>
      <c r="F35" s="1"/>
      <c r="G35" s="1"/>
      <c r="H35" s="1"/>
      <c r="I35" s="1"/>
      <c r="J35" s="1"/>
      <c r="K35" s="38">
        <v>32</v>
      </c>
      <c r="L35" s="57">
        <v>34</v>
      </c>
      <c r="M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</row>
    <row r="36" spans="1:86">
      <c r="A36" s="1"/>
      <c r="B36" s="1"/>
      <c r="C36" s="1"/>
      <c r="D36" s="1"/>
      <c r="E36" s="1"/>
      <c r="F36" s="1"/>
      <c r="G36" s="1"/>
      <c r="H36" s="1"/>
      <c r="I36" s="1"/>
      <c r="J36" s="1"/>
      <c r="K36" s="38">
        <v>33</v>
      </c>
      <c r="L36" s="57">
        <v>46</v>
      </c>
      <c r="M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</row>
    <row r="37" spans="1:86">
      <c r="A37" s="1"/>
      <c r="B37" s="1"/>
      <c r="C37" s="1"/>
      <c r="D37" s="1"/>
      <c r="E37" s="1"/>
      <c r="F37" s="1"/>
      <c r="G37" s="1"/>
      <c r="H37" s="1"/>
      <c r="I37" s="1"/>
      <c r="J37" s="1"/>
      <c r="K37" s="38">
        <v>34</v>
      </c>
      <c r="L37" s="57">
        <v>30</v>
      </c>
      <c r="M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>
      <c r="A38" s="1"/>
      <c r="B38" s="1"/>
      <c r="C38" s="1"/>
      <c r="D38" s="1"/>
      <c r="E38" s="1"/>
      <c r="F38" s="1"/>
      <c r="G38" s="1"/>
      <c r="H38" s="1"/>
      <c r="I38" s="1"/>
      <c r="J38" s="1"/>
      <c r="K38" s="38">
        <v>35</v>
      </c>
      <c r="L38" s="57">
        <v>39</v>
      </c>
      <c r="M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</row>
    <row r="39" spans="1:86">
      <c r="A39" s="1"/>
      <c r="B39" s="1"/>
      <c r="C39" s="1"/>
      <c r="D39" s="1"/>
      <c r="E39" s="1"/>
      <c r="F39" s="1"/>
      <c r="G39" s="1"/>
      <c r="H39" s="1"/>
      <c r="I39" s="1"/>
      <c r="J39" s="1"/>
      <c r="K39" s="38">
        <v>36</v>
      </c>
      <c r="L39" s="57">
        <v>43</v>
      </c>
      <c r="M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</row>
    <row r="40" spans="1:86">
      <c r="A40" s="1"/>
      <c r="B40" s="1"/>
      <c r="C40" s="1"/>
      <c r="D40" s="1"/>
      <c r="E40" s="1"/>
      <c r="F40" s="1"/>
      <c r="G40" s="1"/>
      <c r="H40" s="1"/>
      <c r="I40" s="1"/>
      <c r="J40" s="1"/>
      <c r="K40" s="38">
        <v>37</v>
      </c>
      <c r="L40" s="57">
        <v>28</v>
      </c>
      <c r="M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</row>
    <row r="41" spans="1:86">
      <c r="A41" s="1"/>
      <c r="B41" s="1"/>
      <c r="C41" s="1"/>
      <c r="D41" s="1"/>
      <c r="E41" s="1"/>
      <c r="F41" s="1"/>
      <c r="G41" s="1"/>
      <c r="H41" s="1"/>
      <c r="I41" s="1"/>
      <c r="J41" s="1"/>
      <c r="K41" s="38">
        <v>38</v>
      </c>
      <c r="L41" s="57">
        <v>32</v>
      </c>
      <c r="M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</row>
    <row r="42" spans="1:86">
      <c r="A42" s="1"/>
      <c r="B42" s="1"/>
      <c r="C42" s="1"/>
      <c r="D42" s="1"/>
      <c r="E42" s="1"/>
      <c r="F42" s="1"/>
      <c r="G42" s="1"/>
      <c r="H42" s="1"/>
      <c r="I42" s="1"/>
      <c r="J42" s="1"/>
      <c r="K42" s="38">
        <v>39</v>
      </c>
      <c r="L42" s="57">
        <v>36</v>
      </c>
      <c r="M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</row>
    <row r="43" spans="1:86">
      <c r="A43" s="1"/>
      <c r="B43" s="1"/>
      <c r="C43" s="1"/>
      <c r="D43" s="1"/>
      <c r="E43" s="1"/>
      <c r="F43" s="1"/>
      <c r="G43" s="1"/>
      <c r="H43" s="1"/>
      <c r="I43" s="1"/>
      <c r="J43" s="1"/>
      <c r="K43" s="38">
        <v>40</v>
      </c>
      <c r="L43" s="57">
        <v>29</v>
      </c>
      <c r="M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>
      <c r="A44" s="1"/>
      <c r="B44" s="1"/>
      <c r="C44" s="1"/>
      <c r="D44" s="1"/>
      <c r="E44" s="1"/>
      <c r="F44" s="1"/>
      <c r="G44" s="1"/>
      <c r="H44" s="1"/>
      <c r="I44" s="1"/>
      <c r="J44" s="1"/>
      <c r="K44" s="38">
        <v>41</v>
      </c>
      <c r="L44" s="57">
        <v>31</v>
      </c>
      <c r="M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</row>
    <row r="45" spans="1:86">
      <c r="A45" s="1"/>
      <c r="B45" s="1"/>
      <c r="C45" s="1"/>
      <c r="D45" s="1"/>
      <c r="E45" s="1"/>
      <c r="F45" s="1"/>
      <c r="G45" s="1"/>
      <c r="H45" s="1"/>
      <c r="I45" s="1"/>
      <c r="J45" s="1"/>
      <c r="K45" s="38">
        <v>42</v>
      </c>
      <c r="L45" s="57">
        <v>37</v>
      </c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1:86">
      <c r="A46" s="1"/>
      <c r="B46" s="1"/>
      <c r="C46" s="1"/>
      <c r="D46" s="1"/>
      <c r="E46" s="1"/>
      <c r="F46" s="1"/>
      <c r="G46" s="1"/>
      <c r="H46" s="1"/>
      <c r="I46" s="1"/>
      <c r="J46" s="1"/>
      <c r="K46" s="38">
        <v>43</v>
      </c>
      <c r="L46" s="57">
        <v>40</v>
      </c>
      <c r="M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</row>
    <row r="47" spans="1:86">
      <c r="A47" s="1"/>
      <c r="B47" s="1"/>
      <c r="C47" s="1"/>
      <c r="D47" s="1"/>
      <c r="E47" s="1"/>
      <c r="F47" s="1"/>
      <c r="G47" s="1"/>
      <c r="H47" s="1"/>
      <c r="I47" s="1"/>
      <c r="J47" s="1"/>
      <c r="K47" s="38">
        <v>44</v>
      </c>
      <c r="L47" s="57">
        <v>42</v>
      </c>
      <c r="M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>
      <c r="A48" s="1"/>
      <c r="B48" s="1"/>
      <c r="C48" s="1"/>
      <c r="D48" s="1"/>
      <c r="E48" s="1"/>
      <c r="F48" s="1"/>
      <c r="G48" s="1"/>
      <c r="H48" s="1"/>
      <c r="I48" s="1"/>
      <c r="J48" s="1"/>
      <c r="K48" s="38">
        <v>45</v>
      </c>
      <c r="L48" s="57">
        <v>33</v>
      </c>
      <c r="M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>
      <c r="A49" s="1"/>
      <c r="B49" s="1"/>
      <c r="C49" s="1"/>
      <c r="D49" s="1"/>
      <c r="E49" s="1"/>
      <c r="F49" s="1"/>
      <c r="G49" s="1"/>
      <c r="H49" s="1"/>
      <c r="I49" s="1"/>
      <c r="J49" s="1"/>
      <c r="K49" s="38">
        <v>46</v>
      </c>
      <c r="L49" s="57">
        <v>39</v>
      </c>
      <c r="M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>
      <c r="A50" s="1"/>
      <c r="B50" s="1"/>
      <c r="C50" s="1"/>
      <c r="D50" s="1"/>
      <c r="E50" s="1"/>
      <c r="F50" s="1"/>
      <c r="G50" s="1"/>
      <c r="H50" s="1"/>
      <c r="I50" s="1"/>
      <c r="J50" s="1"/>
      <c r="K50" s="38">
        <v>47</v>
      </c>
      <c r="L50" s="57">
        <v>28</v>
      </c>
      <c r="M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>
      <c r="A51" s="1"/>
      <c r="B51" s="1"/>
      <c r="C51" s="1"/>
      <c r="D51" s="1"/>
      <c r="E51" s="1"/>
      <c r="F51" s="1"/>
      <c r="G51" s="1"/>
      <c r="H51" s="1"/>
      <c r="I51" s="1"/>
      <c r="J51" s="1"/>
      <c r="K51" s="38">
        <v>48</v>
      </c>
      <c r="L51" s="57">
        <v>35</v>
      </c>
      <c r="M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>
      <c r="A52" s="1"/>
      <c r="B52" s="1"/>
      <c r="C52" s="1"/>
      <c r="D52" s="1"/>
      <c r="E52" s="1"/>
      <c r="F52" s="1"/>
      <c r="G52" s="1"/>
      <c r="H52" s="1"/>
      <c r="I52" s="1"/>
      <c r="J52" s="1"/>
      <c r="K52" s="38">
        <v>49</v>
      </c>
      <c r="L52" s="57">
        <v>38</v>
      </c>
      <c r="M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>
      <c r="A53" s="1"/>
      <c r="B53" s="1"/>
      <c r="C53" s="1"/>
      <c r="D53" s="1"/>
      <c r="E53" s="1"/>
      <c r="F53" s="1"/>
      <c r="G53" s="1"/>
      <c r="H53" s="1"/>
      <c r="I53" s="1"/>
      <c r="J53" s="1"/>
      <c r="K53" s="38">
        <v>50</v>
      </c>
      <c r="L53" s="57">
        <v>43</v>
      </c>
      <c r="M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  <row r="58" spans="1:8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</row>
    <row r="59" spans="1:8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</row>
    <row r="60" spans="1:8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</row>
    <row r="61" spans="1:8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</row>
    <row r="62" spans="1:8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</row>
    <row r="63" spans="1:8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</row>
    <row r="64" spans="1:8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</row>
    <row r="65" spans="1:8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</row>
    <row r="66" spans="1:8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</row>
    <row r="67" spans="1:8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</row>
    <row r="68" spans="1:8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</row>
    <row r="69" spans="1:8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</row>
    <row r="70" spans="1:8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</row>
    <row r="71" spans="1:8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</row>
    <row r="72" spans="1:8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</row>
    <row r="73" spans="1:8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</row>
    <row r="74" spans="1:8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</row>
    <row r="75" spans="1:8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</row>
    <row r="76" spans="1:8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</row>
    <row r="77" spans="1:8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</row>
    <row r="78" spans="1:8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</row>
    <row r="79" spans="1:8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</row>
    <row r="80" spans="1:8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</row>
    <row r="81" spans="1:8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</row>
    <row r="82" spans="1:8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</row>
    <row r="83" spans="1:8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</row>
    <row r="84" spans="1:8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</row>
    <row r="85" spans="1:8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</row>
    <row r="86" spans="1: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</row>
    <row r="87" spans="1:8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</row>
    <row r="88" spans="1:8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</row>
    <row r="89" spans="1:8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</row>
    <row r="90" spans="1:8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</row>
    <row r="91" spans="1:8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</row>
    <row r="92" spans="1:8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</row>
    <row r="93" spans="1:8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</row>
    <row r="94" spans="1:8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</row>
    <row r="95" spans="1:8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</row>
    <row r="96" spans="1:8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</row>
    <row r="97" spans="1:8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</row>
    <row r="98" spans="1:8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</row>
    <row r="99" spans="1:8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</row>
    <row r="100" spans="1:8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</row>
    <row r="101" spans="1:8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</row>
    <row r="102" spans="1:8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</row>
    <row r="103" spans="1:8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</row>
    <row r="104" spans="1:8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</row>
    <row r="105" spans="1:8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</row>
    <row r="106" spans="1:8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</row>
    <row r="107" spans="1:8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</row>
    <row r="108" spans="1:8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</row>
    <row r="109" spans="1:8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</row>
    <row r="110" spans="1:8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</row>
    <row r="111" spans="1:8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</row>
    <row r="112" spans="1:8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</row>
    <row r="113" spans="1:8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</row>
    <row r="114" spans="1:8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</row>
    <row r="115" spans="1:8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</row>
    <row r="116" spans="1:8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</row>
    <row r="117" spans="1:8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</row>
    <row r="118" spans="1:8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</row>
    <row r="119" spans="1:8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</row>
    <row r="120" spans="1:8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</row>
    <row r="121" spans="1:8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</row>
    <row r="122" spans="1:8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</row>
    <row r="123" spans="1:8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</row>
    <row r="124" spans="1:8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</row>
    <row r="125" spans="1:8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</row>
    <row r="126" spans="1:8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</row>
    <row r="127" spans="1:8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</row>
    <row r="128" spans="1:8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</row>
    <row r="129" spans="1:8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</row>
    <row r="130" spans="1:8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</row>
    <row r="131" spans="1:8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</row>
    <row r="132" spans="1:8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</row>
    <row r="133" spans="1:8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</row>
    <row r="134" spans="1:8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</row>
    <row r="135" spans="1:8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</row>
    <row r="136" spans="1:8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</row>
    <row r="137" spans="1:8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</row>
    <row r="138" spans="1:8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</row>
    <row r="139" spans="1:8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</row>
    <row r="140" spans="1:8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</row>
    <row r="141" spans="1:8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</row>
    <row r="142" spans="1:8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</row>
    <row r="143" spans="1:8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</row>
    <row r="144" spans="1:8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</row>
    <row r="145" spans="1:8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</row>
    <row r="146" spans="1:8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</row>
    <row r="147" spans="1:8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</row>
    <row r="148" spans="1:8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</row>
    <row r="149" spans="1:8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</row>
    <row r="150" spans="1:8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</row>
    <row r="151" spans="1:8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</row>
    <row r="152" spans="1:8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</row>
    <row r="153" spans="1:8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</row>
    <row r="154" spans="1:8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</row>
    <row r="155" spans="1:8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</row>
    <row r="156" spans="1:8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</row>
    <row r="157" spans="1:8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</row>
    <row r="158" spans="1:8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</row>
    <row r="159" spans="1:8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</row>
    <row r="160" spans="1:8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</row>
    <row r="161" spans="1:8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</row>
    <row r="162" spans="1:8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</row>
    <row r="163" spans="1:8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</row>
    <row r="164" spans="1:8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</row>
    <row r="165" spans="1:8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</row>
    <row r="166" spans="1:8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</row>
    <row r="167" spans="1:8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</row>
    <row r="168" spans="1:8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</row>
    <row r="169" spans="1:8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</row>
    <row r="170" spans="1:8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</row>
    <row r="171" spans="1:8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</row>
    <row r="172" spans="1:8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</row>
    <row r="173" spans="1:8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</row>
    <row r="174" spans="1:8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</row>
    <row r="175" spans="1:8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</row>
    <row r="176" spans="1:8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</row>
    <row r="177" spans="1:8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</row>
    <row r="178" spans="1:8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</row>
    <row r="179" spans="1:8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</row>
    <row r="180" spans="1:8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</row>
    <row r="181" spans="1:8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</row>
    <row r="182" spans="1:8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</row>
    <row r="183" spans="1:8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</row>
    <row r="184" spans="1:8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</row>
    <row r="185" spans="1:8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</row>
    <row r="186" spans="1: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</row>
    <row r="187" spans="1:8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</row>
    <row r="188" spans="1:8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</row>
    <row r="189" spans="1:8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</row>
    <row r="190" spans="1:8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</row>
    <row r="191" spans="1:8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</row>
    <row r="192" spans="1:8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</row>
    <row r="193" spans="1:8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</row>
    <row r="194" spans="1:8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</row>
    <row r="195" spans="1:8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</row>
    <row r="196" spans="1:8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</row>
    <row r="197" spans="1:8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</row>
    <row r="198" spans="1:8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</row>
    <row r="199" spans="1:8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</row>
    <row r="200" spans="1:8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</row>
    <row r="201" spans="1:8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</row>
    <row r="202" spans="1:8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</row>
    <row r="203" spans="1:8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</row>
    <row r="204" spans="1:8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</row>
    <row r="205" spans="1:8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</row>
    <row r="206" spans="1:8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</row>
    <row r="207" spans="1:8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</row>
    <row r="208" spans="1:8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</row>
    <row r="209" spans="1:8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</row>
    <row r="210" spans="1:8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</row>
    <row r="211" spans="1:8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</row>
    <row r="212" spans="1:8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</row>
    <row r="213" spans="1:8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</row>
    <row r="214" spans="1:8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</row>
    <row r="215" spans="1:8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</row>
    <row r="216" spans="1:8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</row>
    <row r="217" spans="1:8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</row>
    <row r="218" spans="1:8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</row>
    <row r="219" spans="1:8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</row>
    <row r="220" spans="1:8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</row>
    <row r="221" spans="1:8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</row>
    <row r="222" spans="1:8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</row>
    <row r="223" spans="1:8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</row>
    <row r="224" spans="1:8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</row>
    <row r="225" spans="1:8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</row>
    <row r="226" spans="1:8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</row>
    <row r="227" spans="1:8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</row>
    <row r="228" spans="1:8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</row>
    <row r="229" spans="1:8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</row>
    <row r="230" spans="1:8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</row>
    <row r="231" spans="1:8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</row>
    <row r="232" spans="1:8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</row>
    <row r="233" spans="1:8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</row>
    <row r="234" spans="1:8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</row>
    <row r="235" spans="1:8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</row>
    <row r="236" spans="1:8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</row>
    <row r="237" spans="1:8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</row>
    <row r="238" spans="1:8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</row>
    <row r="239" spans="1:8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</row>
    <row r="240" spans="1:8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</row>
    <row r="241" spans="1:8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</row>
    <row r="242" spans="1:8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</row>
    <row r="243" spans="1:8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</row>
    <row r="244" spans="1:8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</row>
    <row r="245" spans="1:8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</row>
    <row r="246" spans="1:8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</row>
    <row r="247" spans="1:8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</row>
    <row r="248" spans="1:8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</row>
    <row r="249" spans="1:8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</row>
    <row r="250" spans="1:8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</row>
    <row r="251" spans="1:8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</row>
    <row r="252" spans="1:8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</row>
    <row r="253" spans="1:8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</row>
    <row r="254" spans="1:8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</row>
    <row r="255" spans="1:8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</row>
    <row r="256" spans="1:8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</row>
    <row r="257" spans="1:8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</row>
    <row r="258" spans="1:8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</row>
    <row r="259" spans="1:8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</row>
    <row r="260" spans="1:8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</row>
    <row r="261" spans="1:8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</row>
    <row r="262" spans="1:8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</row>
    <row r="263" spans="1:8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</row>
    <row r="264" spans="1:8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</row>
    <row r="265" spans="1:8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</row>
    <row r="266" spans="1:8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</row>
    <row r="267" spans="1:8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</row>
    <row r="268" spans="1:8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</row>
    <row r="269" spans="1:8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</row>
    <row r="270" spans="1:8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</row>
    <row r="271" spans="1:8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</row>
    <row r="272" spans="1:8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</row>
    <row r="273" spans="1:8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</row>
    <row r="274" spans="1:8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</row>
    <row r="275" spans="1:8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</row>
    <row r="276" spans="1:8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</row>
    <row r="277" spans="1:8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</row>
    <row r="278" spans="1:8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</row>
    <row r="279" spans="1:8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</row>
    <row r="280" spans="1:8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</row>
    <row r="281" spans="1:8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</row>
    <row r="282" spans="1:8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</row>
    <row r="283" spans="1:8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</row>
    <row r="284" spans="1:8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</row>
    <row r="285" spans="1:8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</row>
    <row r="286" spans="1: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</row>
    <row r="287" spans="1:8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</row>
    <row r="288" spans="1:8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</row>
    <row r="289" spans="1:8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</row>
    <row r="290" spans="1:8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</row>
    <row r="291" spans="1:8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</row>
    <row r="292" spans="1:8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</row>
    <row r="293" spans="1:8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</row>
    <row r="294" spans="1:8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</row>
    <row r="295" spans="1:8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</row>
    <row r="296" spans="1:8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</row>
    <row r="297" spans="1:8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</row>
    <row r="298" spans="1:8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</row>
    <row r="299" spans="1:8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</row>
    <row r="300" spans="1:8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</row>
    <row r="301" spans="1:8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</row>
    <row r="302" spans="1:8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</row>
    <row r="303" spans="1:8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</row>
    <row r="304" spans="1:8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</row>
    <row r="305" spans="1:8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</row>
    <row r="306" spans="1:8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</row>
    <row r="307" spans="1:8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</row>
    <row r="308" spans="1:8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</row>
    <row r="309" spans="1:8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</row>
    <row r="310" spans="1:8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</row>
    <row r="311" spans="1:8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</row>
    <row r="312" spans="1:8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</row>
    <row r="313" spans="1:8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</row>
    <row r="314" spans="1:8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</row>
    <row r="315" spans="1:8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</row>
    <row r="316" spans="1:8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</row>
    <row r="317" spans="1:8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</row>
    <row r="318" spans="1:8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</row>
    <row r="319" spans="1:8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</row>
    <row r="320" spans="1:8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</row>
    <row r="321" spans="1:8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</row>
    <row r="322" spans="1:8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</row>
    <row r="323" spans="1:8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</row>
    <row r="324" spans="1:8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</row>
    <row r="325" spans="1:8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</row>
    <row r="326" spans="1:8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</row>
    <row r="327" spans="1:8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</row>
    <row r="328" spans="1:8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</row>
    <row r="329" spans="1:8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</row>
  </sheetData>
  <sortState xmlns:xlrd2="http://schemas.microsoft.com/office/spreadsheetml/2017/richdata2" ref="N4:O22">
    <sortCondition ref="N3:N22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677F-6A2E-4F73-8F8B-12525E8217F1}">
  <dimension ref="A1:BG214"/>
  <sheetViews>
    <sheetView workbookViewId="0">
      <selection activeCell="J6" sqref="J6"/>
    </sheetView>
  </sheetViews>
  <sheetFormatPr defaultRowHeight="14.4"/>
  <cols>
    <col min="2" max="2" width="14.88671875" bestFit="1" customWidth="1"/>
    <col min="6" max="6" width="11.77734375" bestFit="1" customWidth="1"/>
    <col min="7" max="7" width="24" bestFit="1" customWidth="1"/>
    <col min="14" max="14" width="17.77734375" bestFit="1" customWidth="1"/>
  </cols>
  <sheetData>
    <row r="1" spans="1:59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>
      <c r="A2" s="1" t="s">
        <v>203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v>125</v>
      </c>
      <c r="N2" s="1">
        <v>118</v>
      </c>
      <c r="O2" s="1">
        <v>136</v>
      </c>
      <c r="P2" s="1">
        <v>130</v>
      </c>
      <c r="Q2" s="1">
        <v>136</v>
      </c>
      <c r="R2" s="1">
        <v>130</v>
      </c>
      <c r="S2" s="1">
        <v>136</v>
      </c>
      <c r="T2" s="1">
        <v>130</v>
      </c>
      <c r="U2" s="1">
        <v>136</v>
      </c>
      <c r="V2" s="1">
        <v>130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>
        <v>148</v>
      </c>
      <c r="N3" s="1">
        <v>125</v>
      </c>
      <c r="O3" s="1">
        <v>127</v>
      </c>
      <c r="P3" s="1">
        <v>134</v>
      </c>
      <c r="Q3" s="1">
        <v>127</v>
      </c>
      <c r="R3" s="1">
        <v>134</v>
      </c>
      <c r="S3" s="1">
        <v>127</v>
      </c>
      <c r="T3" s="1">
        <v>134</v>
      </c>
      <c r="U3" s="1">
        <v>127</v>
      </c>
      <c r="V3" s="1">
        <v>134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>
      <c r="A4" s="1" t="s">
        <v>204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v>137</v>
      </c>
      <c r="N4" s="1">
        <v>132</v>
      </c>
      <c r="O4" s="1">
        <v>130</v>
      </c>
      <c r="P4" s="1">
        <v>141</v>
      </c>
      <c r="Q4" s="1">
        <v>130</v>
      </c>
      <c r="R4" s="1">
        <v>141</v>
      </c>
      <c r="S4" s="1">
        <v>130</v>
      </c>
      <c r="T4" s="1">
        <v>141</v>
      </c>
      <c r="U4" s="1">
        <v>130</v>
      </c>
      <c r="V4" s="1">
        <v>141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>
      <c r="A5" s="1" t="s">
        <v>205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>
        <v>120</v>
      </c>
      <c r="N5" s="1">
        <v>136</v>
      </c>
      <c r="O5" s="1">
        <v>122</v>
      </c>
      <c r="P5" s="1">
        <v>119</v>
      </c>
      <c r="Q5" s="1">
        <v>122</v>
      </c>
      <c r="R5" s="1">
        <v>119</v>
      </c>
      <c r="S5" s="1">
        <v>122</v>
      </c>
      <c r="T5" s="1">
        <v>119</v>
      </c>
      <c r="U5" s="1">
        <v>122</v>
      </c>
      <c r="V5" s="1">
        <v>119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>
      <c r="A6" s="1" t="s">
        <v>206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>
        <v>135</v>
      </c>
      <c r="N6" s="1">
        <v>128</v>
      </c>
      <c r="O6" s="1">
        <v>125</v>
      </c>
      <c r="P6" s="1">
        <v>125</v>
      </c>
      <c r="Q6" s="1">
        <v>125</v>
      </c>
      <c r="R6" s="1">
        <v>125</v>
      </c>
      <c r="S6" s="1">
        <v>125</v>
      </c>
      <c r="T6" s="1">
        <v>125</v>
      </c>
      <c r="U6" s="1">
        <v>125</v>
      </c>
      <c r="V6" s="1">
        <v>125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>
      <c r="A7" s="1" t="s">
        <v>207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v>132</v>
      </c>
      <c r="N7" s="1">
        <v>123</v>
      </c>
      <c r="O7" s="1">
        <v>133</v>
      </c>
      <c r="P7" s="1">
        <v>131</v>
      </c>
      <c r="Q7" s="1">
        <v>133</v>
      </c>
      <c r="R7" s="1">
        <v>131</v>
      </c>
      <c r="S7" s="1">
        <v>133</v>
      </c>
      <c r="T7" s="1">
        <v>131</v>
      </c>
      <c r="U7" s="1">
        <v>133</v>
      </c>
      <c r="V7" s="1">
        <v>131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>
      <c r="A8" s="1" t="s">
        <v>206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v>145</v>
      </c>
      <c r="N8" s="1">
        <v>132</v>
      </c>
      <c r="O8" s="1">
        <v>140</v>
      </c>
      <c r="P8" s="1">
        <v>136</v>
      </c>
      <c r="Q8" s="1">
        <v>140</v>
      </c>
      <c r="R8" s="1">
        <v>136</v>
      </c>
      <c r="S8" s="1">
        <v>140</v>
      </c>
      <c r="T8" s="1">
        <v>136</v>
      </c>
      <c r="U8" s="1">
        <v>140</v>
      </c>
      <c r="V8" s="1">
        <v>136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>
      <c r="A9" s="1" t="s">
        <v>208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v>122</v>
      </c>
      <c r="N9" s="1">
        <v>138</v>
      </c>
      <c r="O9" s="1">
        <v>126</v>
      </c>
      <c r="P9" s="1">
        <v>128</v>
      </c>
      <c r="Q9" s="1">
        <v>126</v>
      </c>
      <c r="R9" s="1">
        <v>128</v>
      </c>
      <c r="S9" s="1">
        <v>126</v>
      </c>
      <c r="T9" s="1">
        <v>128</v>
      </c>
      <c r="U9" s="1">
        <v>126</v>
      </c>
      <c r="V9" s="1">
        <v>128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>
      <c r="A10" s="1" t="s">
        <v>206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130</v>
      </c>
      <c r="N10" s="1">
        <v>126</v>
      </c>
      <c r="O10" s="1">
        <v>133</v>
      </c>
      <c r="P10" s="1">
        <v>124</v>
      </c>
      <c r="Q10" s="1">
        <v>133</v>
      </c>
      <c r="R10" s="1">
        <v>124</v>
      </c>
      <c r="S10" s="1">
        <v>133</v>
      </c>
      <c r="T10" s="1">
        <v>124</v>
      </c>
      <c r="U10" s="1">
        <v>133</v>
      </c>
      <c r="V10" s="1">
        <v>124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>
      <c r="A11" s="1" t="s">
        <v>208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v>141</v>
      </c>
      <c r="N11" s="1">
        <v>129</v>
      </c>
      <c r="O11" s="1">
        <v>135</v>
      </c>
      <c r="P11" s="1">
        <v>132</v>
      </c>
      <c r="Q11" s="1">
        <v>135</v>
      </c>
      <c r="R11" s="1">
        <v>132</v>
      </c>
      <c r="S11" s="1">
        <v>135</v>
      </c>
      <c r="T11" s="1">
        <v>132</v>
      </c>
      <c r="U11" s="1">
        <v>135</v>
      </c>
      <c r="V11" s="1">
        <v>132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>
      <c r="A12" s="1" t="s">
        <v>206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>
      <c r="A13" s="1" t="s">
        <v>208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 t="s">
        <v>32</v>
      </c>
      <c r="N13" s="59" t="s">
        <v>183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>
      <c r="A15" s="1" t="s">
        <v>209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>
      <c r="A16" s="1" t="s">
        <v>210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>
      <c r="A17" s="1" t="s">
        <v>211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>
      <c r="A19" s="59" t="s">
        <v>7</v>
      </c>
      <c r="B19" s="1"/>
      <c r="C19" s="1"/>
      <c r="D19" s="60" t="s">
        <v>29</v>
      </c>
      <c r="E19" s="60"/>
      <c r="F19" s="67" t="s">
        <v>130</v>
      </c>
      <c r="G19" s="67" t="s">
        <v>131</v>
      </c>
      <c r="H19" s="1"/>
      <c r="I19" s="60" t="s">
        <v>19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>
      <c r="A20" s="1"/>
      <c r="B20" s="1"/>
      <c r="C20" s="1"/>
      <c r="D20" s="1">
        <v>125</v>
      </c>
      <c r="E20" s="1"/>
      <c r="F20" s="38">
        <v>118</v>
      </c>
      <c r="G20" s="38">
        <f t="shared" ref="G20:G43" si="0">COUNTIF($D$20:$D$119,F20)</f>
        <v>1</v>
      </c>
      <c r="H20" s="1"/>
      <c r="I20" s="1">
        <v>118</v>
      </c>
      <c r="J20" s="1"/>
      <c r="K20" s="27">
        <f>MEDIAN(I20:I119)</f>
        <v>130.5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>
      <c r="A21" s="1"/>
      <c r="B21" s="1"/>
      <c r="C21" s="1"/>
      <c r="D21" s="1">
        <v>148</v>
      </c>
      <c r="E21" s="1"/>
      <c r="F21" s="38">
        <v>119</v>
      </c>
      <c r="G21" s="38">
        <f t="shared" si="0"/>
        <v>4</v>
      </c>
      <c r="H21" s="1"/>
      <c r="I21" s="1">
        <v>119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>
      <c r="A22" s="1"/>
      <c r="B22" s="59" t="s">
        <v>30</v>
      </c>
      <c r="C22" s="1"/>
      <c r="D22" s="1">
        <v>137</v>
      </c>
      <c r="E22" s="1"/>
      <c r="F22" s="38">
        <v>120</v>
      </c>
      <c r="G22" s="38">
        <f t="shared" si="0"/>
        <v>1</v>
      </c>
      <c r="H22" s="1"/>
      <c r="I22" s="1">
        <v>119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>
      <c r="A23" s="1"/>
      <c r="B23" s="1">
        <f>AVERAGE(D20:D117)</f>
        <v>130.55102040816325</v>
      </c>
      <c r="C23" s="1"/>
      <c r="D23" s="1">
        <v>120</v>
      </c>
      <c r="E23" s="1"/>
      <c r="F23" s="38">
        <v>122</v>
      </c>
      <c r="G23" s="38">
        <f t="shared" si="0"/>
        <v>5</v>
      </c>
      <c r="H23" s="1"/>
      <c r="I23" s="1">
        <v>119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>
      <c r="A24" s="1"/>
      <c r="B24" s="1"/>
      <c r="C24" s="1"/>
      <c r="D24" s="1">
        <v>135</v>
      </c>
      <c r="E24" s="1"/>
      <c r="F24" s="38">
        <v>123</v>
      </c>
      <c r="G24" s="38">
        <f t="shared" si="0"/>
        <v>1</v>
      </c>
      <c r="H24" s="1"/>
      <c r="I24" s="1">
        <v>119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>
      <c r="A25" s="1"/>
      <c r="B25" s="1"/>
      <c r="C25" s="1"/>
      <c r="D25" s="1">
        <v>132</v>
      </c>
      <c r="E25" s="1"/>
      <c r="F25" s="38">
        <v>124</v>
      </c>
      <c r="G25" s="38">
        <f t="shared" si="0"/>
        <v>4</v>
      </c>
      <c r="H25" s="1"/>
      <c r="I25" s="1">
        <v>120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>
      <c r="A26" s="1"/>
      <c r="B26" s="1"/>
      <c r="C26" s="1"/>
      <c r="D26" s="1">
        <v>145</v>
      </c>
      <c r="E26" s="1"/>
      <c r="F26" s="68">
        <v>125</v>
      </c>
      <c r="G26" s="68">
        <f t="shared" si="0"/>
        <v>10</v>
      </c>
      <c r="H26" s="1"/>
      <c r="I26" s="1">
        <v>122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>
      <c r="A27" s="1"/>
      <c r="B27" s="1"/>
      <c r="C27" s="1"/>
      <c r="D27" s="1">
        <v>122</v>
      </c>
      <c r="E27" s="1"/>
      <c r="F27" s="38">
        <v>126</v>
      </c>
      <c r="G27" s="38">
        <f t="shared" si="0"/>
        <v>5</v>
      </c>
      <c r="H27" s="1"/>
      <c r="I27" s="1">
        <v>122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>
      <c r="A28" s="1"/>
      <c r="B28" s="1"/>
      <c r="C28" s="1"/>
      <c r="D28" s="1">
        <v>130</v>
      </c>
      <c r="E28" s="1"/>
      <c r="F28" s="38">
        <v>127</v>
      </c>
      <c r="G28" s="38">
        <f t="shared" si="0"/>
        <v>4</v>
      </c>
      <c r="H28" s="1"/>
      <c r="I28" s="1">
        <v>122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>
      <c r="A29" s="1"/>
      <c r="B29" s="1"/>
      <c r="C29" s="1"/>
      <c r="D29" s="1">
        <v>141</v>
      </c>
      <c r="E29" s="1"/>
      <c r="F29" s="38">
        <v>128</v>
      </c>
      <c r="G29" s="38">
        <f t="shared" si="0"/>
        <v>5</v>
      </c>
      <c r="H29" s="1"/>
      <c r="I29" s="1">
        <v>122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>
      <c r="A30" s="1"/>
      <c r="B30" s="1"/>
      <c r="C30" s="1"/>
      <c r="D30" s="1">
        <v>118</v>
      </c>
      <c r="E30" s="1"/>
      <c r="F30" s="38">
        <v>129</v>
      </c>
      <c r="G30" s="38">
        <f t="shared" si="0"/>
        <v>1</v>
      </c>
      <c r="H30" s="1"/>
      <c r="I30" s="1">
        <v>122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>
      <c r="A31" s="1"/>
      <c r="B31" s="1"/>
      <c r="C31" s="1"/>
      <c r="D31" s="1">
        <v>125</v>
      </c>
      <c r="E31" s="1"/>
      <c r="F31" s="38">
        <v>130</v>
      </c>
      <c r="G31" s="38">
        <f t="shared" si="0"/>
        <v>9</v>
      </c>
      <c r="H31" s="1"/>
      <c r="I31" s="1">
        <v>123</v>
      </c>
      <c r="J31" s="1"/>
      <c r="K31" s="1"/>
      <c r="L31" s="1"/>
      <c r="M31" s="1" t="s">
        <v>31</v>
      </c>
      <c r="N31" s="60" t="s">
        <v>239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>
      <c r="A32" s="1"/>
      <c r="B32" s="1"/>
      <c r="C32" s="1"/>
      <c r="D32" s="1">
        <v>132</v>
      </c>
      <c r="E32" s="1"/>
      <c r="F32" s="38">
        <v>131</v>
      </c>
      <c r="G32" s="38">
        <f t="shared" si="0"/>
        <v>4</v>
      </c>
      <c r="H32" s="1"/>
      <c r="I32" s="1">
        <v>124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>
      <c r="A33" s="1"/>
      <c r="B33" s="1"/>
      <c r="C33" s="1"/>
      <c r="D33" s="1">
        <v>136</v>
      </c>
      <c r="E33" s="1"/>
      <c r="F33" s="38">
        <v>132</v>
      </c>
      <c r="G33" s="38">
        <f t="shared" si="0"/>
        <v>7</v>
      </c>
      <c r="H33" s="1"/>
      <c r="I33" s="1">
        <v>124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>
      <c r="A34" s="1"/>
      <c r="B34" s="1"/>
      <c r="C34" s="1"/>
      <c r="D34" s="1">
        <v>128</v>
      </c>
      <c r="E34" s="1"/>
      <c r="F34" s="38">
        <v>133</v>
      </c>
      <c r="G34" s="38">
        <f t="shared" si="0"/>
        <v>8</v>
      </c>
      <c r="H34" s="1"/>
      <c r="I34" s="1">
        <v>124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>
      <c r="A35" s="1"/>
      <c r="B35" s="1"/>
      <c r="C35" s="1"/>
      <c r="D35" s="1">
        <v>123</v>
      </c>
      <c r="E35" s="1"/>
      <c r="F35" s="38">
        <v>134</v>
      </c>
      <c r="G35" s="38">
        <f t="shared" si="0"/>
        <v>4</v>
      </c>
      <c r="H35" s="1"/>
      <c r="I35" s="1">
        <v>124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>
      <c r="A36" s="1"/>
      <c r="B36" s="1"/>
      <c r="C36" s="1"/>
      <c r="D36" s="1">
        <v>132</v>
      </c>
      <c r="E36" s="1"/>
      <c r="F36" s="38">
        <v>135</v>
      </c>
      <c r="G36" s="38">
        <f t="shared" si="0"/>
        <v>5</v>
      </c>
      <c r="H36" s="1"/>
      <c r="I36" s="1">
        <v>125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>
      <c r="A37" s="1"/>
      <c r="B37" s="1"/>
      <c r="C37" s="1"/>
      <c r="D37" s="1">
        <v>138</v>
      </c>
      <c r="E37" s="1"/>
      <c r="F37" s="38">
        <v>136</v>
      </c>
      <c r="G37" s="38">
        <f t="shared" si="0"/>
        <v>9</v>
      </c>
      <c r="H37" s="1"/>
      <c r="I37" s="1">
        <v>125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>
      <c r="A38" s="1"/>
      <c r="B38" s="1"/>
      <c r="C38" s="1"/>
      <c r="D38" s="1">
        <v>126</v>
      </c>
      <c r="E38" s="1"/>
      <c r="F38" s="38">
        <v>137</v>
      </c>
      <c r="G38" s="38">
        <f t="shared" si="0"/>
        <v>1</v>
      </c>
      <c r="H38" s="1"/>
      <c r="I38" s="1">
        <v>125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>
      <c r="A39" s="1"/>
      <c r="B39" s="1"/>
      <c r="C39" s="1"/>
      <c r="D39" s="1">
        <v>129</v>
      </c>
      <c r="E39" s="1"/>
      <c r="F39" s="38">
        <v>138</v>
      </c>
      <c r="G39" s="38">
        <f t="shared" si="0"/>
        <v>1</v>
      </c>
      <c r="H39" s="1"/>
      <c r="I39" s="1">
        <v>125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>
      <c r="A40" s="1"/>
      <c r="B40" s="1"/>
      <c r="C40" s="1"/>
      <c r="D40" s="1">
        <v>136</v>
      </c>
      <c r="E40" s="1"/>
      <c r="F40" s="38">
        <v>140</v>
      </c>
      <c r="G40" s="38">
        <f t="shared" si="0"/>
        <v>4</v>
      </c>
      <c r="H40" s="1"/>
      <c r="I40" s="1">
        <v>125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>
      <c r="A41" s="1"/>
      <c r="B41" s="1"/>
      <c r="C41" s="1"/>
      <c r="D41" s="1">
        <v>127</v>
      </c>
      <c r="E41" s="1"/>
      <c r="F41" s="38">
        <v>141</v>
      </c>
      <c r="G41" s="38">
        <f t="shared" si="0"/>
        <v>5</v>
      </c>
      <c r="H41" s="1"/>
      <c r="I41" s="1">
        <v>125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>
      <c r="A42" s="1"/>
      <c r="B42" s="1"/>
      <c r="C42" s="1"/>
      <c r="D42" s="1">
        <v>130</v>
      </c>
      <c r="E42" s="1"/>
      <c r="F42" s="38">
        <v>145</v>
      </c>
      <c r="G42" s="38">
        <f t="shared" si="0"/>
        <v>1</v>
      </c>
      <c r="H42" s="1"/>
      <c r="I42" s="1">
        <v>125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>
      <c r="A43" s="1"/>
      <c r="B43" s="1"/>
      <c r="C43" s="1"/>
      <c r="D43" s="1">
        <v>122</v>
      </c>
      <c r="E43" s="1"/>
      <c r="F43" s="38">
        <v>148</v>
      </c>
      <c r="G43" s="38">
        <f t="shared" si="0"/>
        <v>1</v>
      </c>
      <c r="H43" s="1"/>
      <c r="I43" s="1">
        <v>125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>
      <c r="A44" s="1"/>
      <c r="B44" s="1"/>
      <c r="C44" s="1"/>
      <c r="D44" s="1">
        <v>125</v>
      </c>
      <c r="E44" s="1"/>
      <c r="G44" s="1"/>
      <c r="H44" s="1"/>
      <c r="I44" s="1">
        <v>125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>
      <c r="A45" s="1"/>
      <c r="B45" s="1"/>
      <c r="C45" s="1"/>
      <c r="D45" s="1">
        <v>133</v>
      </c>
      <c r="E45" s="1"/>
      <c r="G45" s="1"/>
      <c r="H45" s="1"/>
      <c r="I45" s="1">
        <v>125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>
      <c r="A46" s="1"/>
      <c r="B46" s="1"/>
      <c r="C46" s="1"/>
      <c r="D46" s="1">
        <v>140</v>
      </c>
      <c r="E46" s="1"/>
      <c r="G46" s="1"/>
      <c r="H46" s="1"/>
      <c r="I46" s="1">
        <v>126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>
      <c r="A47" s="1"/>
      <c r="B47" s="1"/>
      <c r="C47" s="1"/>
      <c r="D47" s="1">
        <v>126</v>
      </c>
      <c r="E47" s="1"/>
      <c r="G47" s="1"/>
      <c r="H47" s="1"/>
      <c r="I47" s="1">
        <v>126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>
      <c r="A48" s="1"/>
      <c r="B48" s="1"/>
      <c r="C48" s="1"/>
      <c r="D48" s="1">
        <v>133</v>
      </c>
      <c r="E48" s="1"/>
      <c r="G48" s="1"/>
      <c r="H48" s="1"/>
      <c r="I48" s="1">
        <v>126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>
      <c r="A49" s="1"/>
      <c r="B49" s="1"/>
      <c r="C49" s="1"/>
      <c r="D49" s="1">
        <v>135</v>
      </c>
      <c r="E49" s="1"/>
      <c r="G49" s="1"/>
      <c r="H49" s="1"/>
      <c r="I49" s="1">
        <v>126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>
      <c r="A50" s="1"/>
      <c r="B50" s="1"/>
      <c r="C50" s="1"/>
      <c r="D50" s="1">
        <v>130</v>
      </c>
      <c r="E50" s="1"/>
      <c r="G50" s="1"/>
      <c r="H50" s="1"/>
      <c r="I50" s="1">
        <v>126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>
      <c r="A51" s="1"/>
      <c r="B51" s="1"/>
      <c r="C51" s="1"/>
      <c r="D51" s="1">
        <v>134</v>
      </c>
      <c r="E51" s="1"/>
      <c r="G51" s="1"/>
      <c r="H51" s="1"/>
      <c r="I51" s="1">
        <v>127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>
      <c r="A52" s="1"/>
      <c r="B52" s="1"/>
      <c r="C52" s="1"/>
      <c r="D52" s="1">
        <v>141</v>
      </c>
      <c r="E52" s="1"/>
      <c r="G52" s="1"/>
      <c r="H52" s="1"/>
      <c r="I52" s="1">
        <v>127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>
      <c r="A53" s="1"/>
      <c r="B53" s="1"/>
      <c r="C53" s="1"/>
      <c r="D53" s="1">
        <v>119</v>
      </c>
      <c r="E53" s="1"/>
      <c r="G53" s="1"/>
      <c r="H53" s="1"/>
      <c r="I53" s="1">
        <v>127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>
      <c r="A54" s="1"/>
      <c r="B54" s="1"/>
      <c r="C54" s="1"/>
      <c r="D54" s="1">
        <v>125</v>
      </c>
      <c r="E54" s="1"/>
      <c r="G54" s="1"/>
      <c r="H54" s="1"/>
      <c r="I54" s="1">
        <v>127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>
      <c r="A55" s="1"/>
      <c r="B55" s="1"/>
      <c r="C55" s="1"/>
      <c r="D55" s="1">
        <v>131</v>
      </c>
      <c r="E55" s="1"/>
      <c r="G55" s="1"/>
      <c r="H55" s="1"/>
      <c r="I55" s="1">
        <v>128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>
      <c r="A56" s="1"/>
      <c r="B56" s="1"/>
      <c r="C56" s="1"/>
      <c r="D56" s="1">
        <v>136</v>
      </c>
      <c r="E56" s="1"/>
      <c r="G56" s="1"/>
      <c r="H56" s="1"/>
      <c r="I56" s="1">
        <v>128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>
      <c r="A57" s="1"/>
      <c r="B57" s="1"/>
      <c r="C57" s="1"/>
      <c r="D57" s="1">
        <v>128</v>
      </c>
      <c r="E57" s="1"/>
      <c r="G57" s="1"/>
      <c r="H57" s="1"/>
      <c r="I57" s="1">
        <v>128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>
      <c r="A58" s="1"/>
      <c r="B58" s="1"/>
      <c r="C58" s="1"/>
      <c r="D58" s="1">
        <v>124</v>
      </c>
      <c r="E58" s="1"/>
      <c r="G58" s="1"/>
      <c r="H58" s="1"/>
      <c r="I58" s="1">
        <v>128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>
      <c r="A59" s="1"/>
      <c r="B59" s="1"/>
      <c r="C59" s="1"/>
      <c r="D59" s="1">
        <v>132</v>
      </c>
      <c r="E59" s="1"/>
      <c r="G59" s="1"/>
      <c r="H59" s="1"/>
      <c r="I59" s="1">
        <v>128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>
      <c r="A60" s="1"/>
      <c r="B60" s="1"/>
      <c r="C60" s="1"/>
      <c r="D60" s="1">
        <v>136</v>
      </c>
      <c r="E60" s="1"/>
      <c r="G60" s="1"/>
      <c r="H60" s="1"/>
      <c r="I60" s="1">
        <v>129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>
      <c r="A61" s="1"/>
      <c r="B61" s="1"/>
      <c r="C61" s="1"/>
      <c r="D61" s="1">
        <v>127</v>
      </c>
      <c r="E61" s="1"/>
      <c r="G61" s="1"/>
      <c r="H61" s="1"/>
      <c r="I61" s="1">
        <v>130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>
      <c r="A62" s="1"/>
      <c r="B62" s="1"/>
      <c r="C62" s="1"/>
      <c r="D62" s="1">
        <v>130</v>
      </c>
      <c r="E62" s="1"/>
      <c r="G62" s="1"/>
      <c r="H62" s="1"/>
      <c r="I62" s="1">
        <v>130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>
      <c r="A63" s="1"/>
      <c r="B63" s="1"/>
      <c r="C63" s="1"/>
      <c r="D63" s="1">
        <v>122</v>
      </c>
      <c r="E63" s="1"/>
      <c r="G63" s="1"/>
      <c r="H63" s="1"/>
      <c r="I63" s="1">
        <v>130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>
      <c r="A64" s="1"/>
      <c r="B64" s="1"/>
      <c r="C64" s="1"/>
      <c r="D64" s="1">
        <v>125</v>
      </c>
      <c r="E64" s="1"/>
      <c r="G64" s="1"/>
      <c r="H64" s="1"/>
      <c r="I64" s="1">
        <v>130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>
      <c r="A65" s="1"/>
      <c r="B65" s="1"/>
      <c r="C65" s="1"/>
      <c r="D65" s="1">
        <v>133</v>
      </c>
      <c r="E65" s="1"/>
      <c r="G65" s="1"/>
      <c r="H65" s="1"/>
      <c r="I65" s="1">
        <v>130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>
      <c r="A66" s="1"/>
      <c r="B66" s="1"/>
      <c r="C66" s="1"/>
      <c r="D66" s="1">
        <v>140</v>
      </c>
      <c r="E66" s="1"/>
      <c r="G66" s="1"/>
      <c r="H66" s="1"/>
      <c r="I66" s="1">
        <v>130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>
      <c r="A67" s="1"/>
      <c r="B67" s="1"/>
      <c r="C67" s="1"/>
      <c r="D67" s="1">
        <v>126</v>
      </c>
      <c r="E67" s="1"/>
      <c r="G67" s="1"/>
      <c r="H67" s="1"/>
      <c r="I67" s="1">
        <v>130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>
      <c r="A68" s="1"/>
      <c r="B68" s="1"/>
      <c r="C68" s="1"/>
      <c r="D68" s="1">
        <v>133</v>
      </c>
      <c r="E68" s="1"/>
      <c r="G68" s="1"/>
      <c r="H68" s="1"/>
      <c r="I68" s="1">
        <v>130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>
      <c r="A69" s="1"/>
      <c r="B69" s="1"/>
      <c r="C69" s="1"/>
      <c r="D69" s="1">
        <v>135</v>
      </c>
      <c r="E69" s="1"/>
      <c r="G69" s="1"/>
      <c r="H69" s="1"/>
      <c r="I69" s="1">
        <v>130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>
      <c r="A70" s="1"/>
      <c r="B70" s="1"/>
      <c r="C70" s="1"/>
      <c r="D70" s="1">
        <v>130</v>
      </c>
      <c r="E70" s="1"/>
      <c r="G70" s="1"/>
      <c r="H70" s="1"/>
      <c r="I70" s="1">
        <v>131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>
      <c r="A71" s="1"/>
      <c r="B71" s="1"/>
      <c r="C71" s="1"/>
      <c r="D71" s="1">
        <v>134</v>
      </c>
      <c r="E71" s="1"/>
      <c r="G71" s="1"/>
      <c r="H71" s="1"/>
      <c r="I71" s="1">
        <v>131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>
      <c r="A72" s="1"/>
      <c r="B72" s="1"/>
      <c r="C72" s="1"/>
      <c r="D72" s="1">
        <v>141</v>
      </c>
      <c r="E72" s="1"/>
      <c r="G72" s="1"/>
      <c r="H72" s="1"/>
      <c r="I72" s="1">
        <v>131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>
      <c r="A73" s="1"/>
      <c r="B73" s="1"/>
      <c r="C73" s="1"/>
      <c r="D73" s="1">
        <v>119</v>
      </c>
      <c r="E73" s="1"/>
      <c r="G73" s="1"/>
      <c r="H73" s="1"/>
      <c r="I73" s="1">
        <v>131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>
      <c r="A74" s="1"/>
      <c r="B74" s="1"/>
      <c r="C74" s="1"/>
      <c r="D74" s="1">
        <v>125</v>
      </c>
      <c r="E74" s="1"/>
      <c r="G74" s="1"/>
      <c r="H74" s="1"/>
      <c r="I74" s="1">
        <v>132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>
      <c r="A75" s="1"/>
      <c r="B75" s="1"/>
      <c r="C75" s="1"/>
      <c r="D75" s="1">
        <v>131</v>
      </c>
      <c r="E75" s="1"/>
      <c r="G75" s="1"/>
      <c r="H75" s="1"/>
      <c r="I75" s="1">
        <v>132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>
      <c r="A76" s="1"/>
      <c r="B76" s="1"/>
      <c r="C76" s="1"/>
      <c r="D76" s="1">
        <v>136</v>
      </c>
      <c r="E76" s="1"/>
      <c r="G76" s="1"/>
      <c r="H76" s="1"/>
      <c r="I76" s="1">
        <v>132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>
      <c r="A77" s="1"/>
      <c r="B77" s="1"/>
      <c r="C77" s="1"/>
      <c r="D77" s="1">
        <v>128</v>
      </c>
      <c r="E77" s="1"/>
      <c r="G77" s="1"/>
      <c r="H77" s="1"/>
      <c r="I77" s="1">
        <v>132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>
      <c r="A78" s="1"/>
      <c r="B78" s="1"/>
      <c r="C78" s="1"/>
      <c r="D78" s="1">
        <v>124</v>
      </c>
      <c r="E78" s="1"/>
      <c r="G78" s="1"/>
      <c r="H78" s="1"/>
      <c r="I78" s="1">
        <v>132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>
      <c r="A79" s="1"/>
      <c r="B79" s="1"/>
      <c r="C79" s="1"/>
      <c r="D79" s="1">
        <v>132</v>
      </c>
      <c r="E79" s="1"/>
      <c r="G79" s="1"/>
      <c r="H79" s="1"/>
      <c r="I79" s="1">
        <v>132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>
      <c r="A80" s="1"/>
      <c r="B80" s="1"/>
      <c r="C80" s="1"/>
      <c r="D80" s="1">
        <v>136</v>
      </c>
      <c r="E80" s="1"/>
      <c r="G80" s="1"/>
      <c r="H80" s="1"/>
      <c r="I80" s="1">
        <v>132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>
      <c r="A81" s="1"/>
      <c r="B81" s="1"/>
      <c r="C81" s="1"/>
      <c r="D81" s="1">
        <v>127</v>
      </c>
      <c r="E81" s="1"/>
      <c r="G81" s="1"/>
      <c r="H81" s="1"/>
      <c r="I81" s="1">
        <v>133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>
      <c r="A82" s="1"/>
      <c r="B82" s="1"/>
      <c r="C82" s="1"/>
      <c r="D82" s="1">
        <v>130</v>
      </c>
      <c r="E82" s="1"/>
      <c r="G82" s="1"/>
      <c r="H82" s="1"/>
      <c r="I82" s="1">
        <v>133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>
      <c r="A83" s="1"/>
      <c r="B83" s="1"/>
      <c r="C83" s="1"/>
      <c r="D83" s="1">
        <v>122</v>
      </c>
      <c r="E83" s="1"/>
      <c r="G83" s="1"/>
      <c r="H83" s="1"/>
      <c r="I83" s="1">
        <v>133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>
      <c r="A84" s="1"/>
      <c r="B84" s="1"/>
      <c r="C84" s="1"/>
      <c r="D84" s="1">
        <v>125</v>
      </c>
      <c r="E84" s="1"/>
      <c r="G84" s="1"/>
      <c r="H84" s="1"/>
      <c r="I84" s="1">
        <v>133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>
      <c r="A85" s="1"/>
      <c r="B85" s="1"/>
      <c r="C85" s="1"/>
      <c r="D85" s="1">
        <v>133</v>
      </c>
      <c r="E85" s="1"/>
      <c r="G85" s="1"/>
      <c r="H85" s="1"/>
      <c r="I85" s="1">
        <v>133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>
      <c r="A86" s="1"/>
      <c r="B86" s="1"/>
      <c r="C86" s="1"/>
      <c r="D86" s="1">
        <v>140</v>
      </c>
      <c r="E86" s="1"/>
      <c r="G86" s="1"/>
      <c r="H86" s="1"/>
      <c r="I86" s="1">
        <v>133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>
      <c r="A87" s="1"/>
      <c r="B87" s="1"/>
      <c r="C87" s="1"/>
      <c r="D87" s="1">
        <v>126</v>
      </c>
      <c r="E87" s="1"/>
      <c r="G87" s="1"/>
      <c r="H87" s="1"/>
      <c r="I87" s="1">
        <v>133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>
      <c r="A88" s="1"/>
      <c r="B88" s="1"/>
      <c r="C88" s="1"/>
      <c r="D88" s="1">
        <v>133</v>
      </c>
      <c r="E88" s="1"/>
      <c r="G88" s="1"/>
      <c r="H88" s="1"/>
      <c r="I88" s="1">
        <v>133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>
      <c r="A89" s="1"/>
      <c r="B89" s="1"/>
      <c r="C89" s="1"/>
      <c r="D89" s="1">
        <v>135</v>
      </c>
      <c r="E89" s="1"/>
      <c r="G89" s="1"/>
      <c r="H89" s="1"/>
      <c r="I89" s="1">
        <v>134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>
      <c r="A90" s="1"/>
      <c r="B90" s="1"/>
      <c r="C90" s="1"/>
      <c r="D90" s="1">
        <v>130</v>
      </c>
      <c r="E90" s="1"/>
      <c r="G90" s="1"/>
      <c r="H90" s="1"/>
      <c r="I90" s="1">
        <v>134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>
      <c r="A91" s="1"/>
      <c r="B91" s="1"/>
      <c r="C91" s="1"/>
      <c r="D91" s="1">
        <v>134</v>
      </c>
      <c r="E91" s="1"/>
      <c r="G91" s="1"/>
      <c r="H91" s="1"/>
      <c r="I91" s="1">
        <v>134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>
      <c r="A92" s="1"/>
      <c r="B92" s="1"/>
      <c r="C92" s="1"/>
      <c r="D92" s="1">
        <v>141</v>
      </c>
      <c r="E92" s="1"/>
      <c r="G92" s="1"/>
      <c r="H92" s="1"/>
      <c r="I92" s="1">
        <v>134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>
      <c r="A93" s="1"/>
      <c r="B93" s="1"/>
      <c r="C93" s="1"/>
      <c r="D93" s="1">
        <v>119</v>
      </c>
      <c r="E93" s="1"/>
      <c r="G93" s="1"/>
      <c r="H93" s="1"/>
      <c r="I93" s="1">
        <v>135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>
      <c r="A94" s="1"/>
      <c r="B94" s="1"/>
      <c r="C94" s="1"/>
      <c r="D94" s="1">
        <v>125</v>
      </c>
      <c r="E94" s="1"/>
      <c r="G94" s="1"/>
      <c r="H94" s="1"/>
      <c r="I94" s="1">
        <v>135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>
      <c r="A95" s="1"/>
      <c r="B95" s="1"/>
      <c r="C95" s="1"/>
      <c r="D95" s="1">
        <v>131</v>
      </c>
      <c r="E95" s="1"/>
      <c r="G95" s="1"/>
      <c r="H95" s="1"/>
      <c r="I95" s="1">
        <v>135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>
      <c r="A96" s="1"/>
      <c r="B96" s="1"/>
      <c r="C96" s="1"/>
      <c r="D96" s="1">
        <v>136</v>
      </c>
      <c r="E96" s="1"/>
      <c r="G96" s="1"/>
      <c r="H96" s="1"/>
      <c r="I96" s="1">
        <v>135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>
      <c r="A97" s="1"/>
      <c r="B97" s="1"/>
      <c r="C97" s="1"/>
      <c r="D97" s="1">
        <v>128</v>
      </c>
      <c r="E97" s="1"/>
      <c r="G97" s="1"/>
      <c r="H97" s="1"/>
      <c r="I97" s="1">
        <v>135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>
      <c r="A98" s="1"/>
      <c r="B98" s="1"/>
      <c r="C98" s="1"/>
      <c r="D98" s="1">
        <v>124</v>
      </c>
      <c r="E98" s="1"/>
      <c r="G98" s="1"/>
      <c r="H98" s="1"/>
      <c r="I98" s="1">
        <v>136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>
      <c r="A99" s="1"/>
      <c r="B99" s="1"/>
      <c r="C99" s="1"/>
      <c r="D99" s="1">
        <v>132</v>
      </c>
      <c r="E99" s="1"/>
      <c r="G99" s="1"/>
      <c r="H99" s="1"/>
      <c r="I99" s="1">
        <v>136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>
      <c r="A100" s="1"/>
      <c r="B100" s="1"/>
      <c r="C100" s="1"/>
      <c r="D100" s="1">
        <v>136</v>
      </c>
      <c r="E100" s="1"/>
      <c r="G100" s="1"/>
      <c r="H100" s="1"/>
      <c r="I100" s="1">
        <v>136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>
      <c r="A101" s="1"/>
      <c r="B101" s="1"/>
      <c r="C101" s="1"/>
      <c r="D101" s="1">
        <v>127</v>
      </c>
      <c r="E101" s="1"/>
      <c r="G101" s="1"/>
      <c r="H101" s="1"/>
      <c r="I101" s="1">
        <v>136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>
      <c r="A102" s="1"/>
      <c r="B102" s="1"/>
      <c r="C102" s="1"/>
      <c r="D102" s="1">
        <v>130</v>
      </c>
      <c r="E102" s="1"/>
      <c r="G102" s="1"/>
      <c r="H102" s="1"/>
      <c r="I102" s="1">
        <v>136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>
      <c r="A103" s="1"/>
      <c r="B103" s="1"/>
      <c r="C103" s="1"/>
      <c r="D103" s="1">
        <v>122</v>
      </c>
      <c r="E103" s="1"/>
      <c r="G103" s="1"/>
      <c r="H103" s="1"/>
      <c r="I103" s="1">
        <v>136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>
      <c r="A104" s="1"/>
      <c r="B104" s="1"/>
      <c r="C104" s="1"/>
      <c r="D104" s="1">
        <v>125</v>
      </c>
      <c r="E104" s="1"/>
      <c r="G104" s="1"/>
      <c r="H104" s="1"/>
      <c r="I104" s="1">
        <v>136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>
      <c r="A105" s="1"/>
      <c r="B105" s="1"/>
      <c r="C105" s="1"/>
      <c r="D105" s="1">
        <v>133</v>
      </c>
      <c r="E105" s="1"/>
      <c r="G105" s="1"/>
      <c r="H105" s="1"/>
      <c r="I105" s="1">
        <v>136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>
      <c r="A106" s="1"/>
      <c r="B106" s="1"/>
      <c r="C106" s="1"/>
      <c r="D106" s="1">
        <v>140</v>
      </c>
      <c r="E106" s="1"/>
      <c r="G106" s="1"/>
      <c r="H106" s="1"/>
      <c r="I106" s="1">
        <v>136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>
      <c r="A107" s="1"/>
      <c r="B107" s="1"/>
      <c r="C107" s="1"/>
      <c r="D107" s="1">
        <v>126</v>
      </c>
      <c r="E107" s="1"/>
      <c r="G107" s="1"/>
      <c r="H107" s="1"/>
      <c r="I107" s="1">
        <v>137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>
      <c r="A108" s="1"/>
      <c r="B108" s="1"/>
      <c r="C108" s="1"/>
      <c r="D108" s="1">
        <v>133</v>
      </c>
      <c r="E108" s="1"/>
      <c r="G108" s="1"/>
      <c r="H108" s="1"/>
      <c r="I108" s="1">
        <v>138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>
      <c r="A109" s="1"/>
      <c r="B109" s="1"/>
      <c r="C109" s="1"/>
      <c r="D109" s="1">
        <v>135</v>
      </c>
      <c r="E109" s="1"/>
      <c r="G109" s="1"/>
      <c r="H109" s="1"/>
      <c r="I109" s="1">
        <v>140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>
      <c r="A110" s="1"/>
      <c r="B110" s="1"/>
      <c r="C110" s="1"/>
      <c r="D110" s="1">
        <v>130</v>
      </c>
      <c r="E110" s="1"/>
      <c r="G110" s="1"/>
      <c r="H110" s="1"/>
      <c r="I110" s="1">
        <v>140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>
      <c r="A111" s="1"/>
      <c r="B111" s="1"/>
      <c r="C111" s="1"/>
      <c r="D111" s="1">
        <v>134</v>
      </c>
      <c r="E111" s="1"/>
      <c r="G111" s="1"/>
      <c r="H111" s="1"/>
      <c r="I111" s="1">
        <v>140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>
      <c r="A112" s="1"/>
      <c r="B112" s="1"/>
      <c r="C112" s="1"/>
      <c r="D112" s="1">
        <v>141</v>
      </c>
      <c r="E112" s="1"/>
      <c r="G112" s="1"/>
      <c r="H112" s="1"/>
      <c r="I112" s="1">
        <v>140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>
      <c r="A113" s="1"/>
      <c r="B113" s="1"/>
      <c r="C113" s="1"/>
      <c r="D113" s="1">
        <v>119</v>
      </c>
      <c r="E113" s="1"/>
      <c r="G113" s="1"/>
      <c r="H113" s="1"/>
      <c r="I113" s="1">
        <v>141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>
      <c r="A114" s="1"/>
      <c r="B114" s="1"/>
      <c r="C114" s="1"/>
      <c r="D114" s="1">
        <v>125</v>
      </c>
      <c r="E114" s="1"/>
      <c r="G114" s="1"/>
      <c r="H114" s="1"/>
      <c r="I114" s="1">
        <v>141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>
      <c r="A115" s="1"/>
      <c r="B115" s="1"/>
      <c r="C115" s="1"/>
      <c r="D115" s="1">
        <v>131</v>
      </c>
      <c r="E115" s="1"/>
      <c r="G115" s="1"/>
      <c r="H115" s="1"/>
      <c r="I115" s="1">
        <v>141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>
      <c r="A116" s="1"/>
      <c r="B116" s="1"/>
      <c r="C116" s="1"/>
      <c r="D116" s="1">
        <v>136</v>
      </c>
      <c r="E116" s="1"/>
      <c r="G116" s="1"/>
      <c r="H116" s="1"/>
      <c r="I116" s="1">
        <v>141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>
      <c r="A117" s="1"/>
      <c r="B117" s="1"/>
      <c r="C117" s="1"/>
      <c r="D117" s="1">
        <v>128</v>
      </c>
      <c r="E117" s="1"/>
      <c r="G117" s="1"/>
      <c r="H117" s="1"/>
      <c r="I117" s="1">
        <v>141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>
      <c r="A118" s="1"/>
      <c r="B118" s="1"/>
      <c r="C118" s="1"/>
      <c r="D118" s="1">
        <v>124</v>
      </c>
      <c r="E118" s="1"/>
      <c r="G118" s="1"/>
      <c r="H118" s="1"/>
      <c r="I118" s="1">
        <v>145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>
      <c r="A119" s="1"/>
      <c r="B119" s="1"/>
      <c r="C119" s="1"/>
      <c r="D119" s="1">
        <v>132</v>
      </c>
      <c r="E119" s="1"/>
      <c r="G119" s="1"/>
      <c r="H119" s="1"/>
      <c r="I119" s="1">
        <v>148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</sheetData>
  <sortState xmlns:xlrd2="http://schemas.microsoft.com/office/spreadsheetml/2017/richdata2" ref="F20:G44">
    <sortCondition ref="F19:F44"/>
  </sortState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1717-24A4-48AA-9413-268ECF4CC492}">
  <dimension ref="A1:CH539"/>
  <sheetViews>
    <sheetView workbookViewId="0">
      <selection activeCell="P18" sqref="P18"/>
    </sheetView>
  </sheetViews>
  <sheetFormatPr defaultRowHeight="14.4"/>
  <cols>
    <col min="3" max="3" width="11.5546875" bestFit="1" customWidth="1"/>
    <col min="11" max="11" width="14.88671875" bestFit="1" customWidth="1"/>
    <col min="12" max="12" width="10.5546875" bestFit="1" customWidth="1"/>
    <col min="13" max="13" width="11.44140625" customWidth="1"/>
    <col min="14" max="14" width="12.21875" customWidth="1"/>
  </cols>
  <sheetData>
    <row r="1" spans="1:86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>
      <c r="A2" s="1" t="s">
        <v>213</v>
      </c>
      <c r="B2" s="1"/>
      <c r="C2" s="1"/>
      <c r="D2" s="1"/>
      <c r="E2" s="1"/>
      <c r="F2" s="1"/>
      <c r="G2" s="1"/>
      <c r="H2" s="1"/>
      <c r="I2" s="1"/>
      <c r="J2" s="1"/>
      <c r="K2" s="1"/>
      <c r="L2" s="61" t="s">
        <v>223</v>
      </c>
      <c r="M2" s="61" t="s">
        <v>221</v>
      </c>
      <c r="N2" s="61" t="s">
        <v>222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 spans="1:8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8">
        <v>45</v>
      </c>
      <c r="M3" s="38">
        <v>32</v>
      </c>
      <c r="N3" s="38">
        <v>40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</row>
    <row r="4" spans="1:86">
      <c r="A4" s="1" t="s">
        <v>214</v>
      </c>
      <c r="B4" s="1"/>
      <c r="C4" s="1"/>
      <c r="D4" s="1"/>
      <c r="E4" s="1"/>
      <c r="F4" s="1"/>
      <c r="G4" s="1"/>
      <c r="H4" s="1"/>
      <c r="I4" s="1"/>
      <c r="J4" s="1"/>
      <c r="K4" s="1"/>
      <c r="L4" s="38">
        <v>35</v>
      </c>
      <c r="M4" s="38">
        <v>28</v>
      </c>
      <c r="N4" s="38">
        <v>39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</row>
    <row r="5" spans="1:86">
      <c r="A5" s="1" t="s">
        <v>215</v>
      </c>
      <c r="B5" s="1"/>
      <c r="C5" s="1"/>
      <c r="D5" s="1"/>
      <c r="E5" s="1"/>
      <c r="F5" s="1"/>
      <c r="G5" s="1"/>
      <c r="H5" s="1"/>
      <c r="I5" s="1"/>
      <c r="J5" s="1"/>
      <c r="K5" s="1"/>
      <c r="L5" s="38">
        <v>40</v>
      </c>
      <c r="M5" s="38">
        <v>30</v>
      </c>
      <c r="N5" s="38">
        <v>42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</row>
    <row r="6" spans="1:86">
      <c r="A6" s="1" t="s">
        <v>216</v>
      </c>
      <c r="B6" s="1"/>
      <c r="C6" s="1"/>
      <c r="D6" s="1"/>
      <c r="E6" s="1"/>
      <c r="F6" s="1"/>
      <c r="G6" s="1"/>
      <c r="H6" s="1"/>
      <c r="I6" s="1"/>
      <c r="J6" s="1"/>
      <c r="K6" s="1"/>
      <c r="L6" s="38">
        <v>38</v>
      </c>
      <c r="M6" s="38">
        <v>34</v>
      </c>
      <c r="N6" s="38">
        <v>41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</row>
    <row r="7" spans="1:86">
      <c r="A7" s="1" t="s">
        <v>217</v>
      </c>
      <c r="B7" s="1"/>
      <c r="C7" s="1"/>
      <c r="D7" s="1"/>
      <c r="E7" s="1"/>
      <c r="F7" s="1"/>
      <c r="G7" s="1"/>
      <c r="H7" s="1"/>
      <c r="I7" s="1"/>
      <c r="J7" s="1"/>
      <c r="K7" s="1"/>
      <c r="L7" s="38">
        <v>42</v>
      </c>
      <c r="M7" s="38">
        <v>33</v>
      </c>
      <c r="N7" s="38">
        <v>38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>
      <c r="A8" s="1" t="s">
        <v>218</v>
      </c>
      <c r="B8" s="1"/>
      <c r="C8" s="1"/>
      <c r="D8" s="1"/>
      <c r="E8" s="1"/>
      <c r="F8" s="1"/>
      <c r="G8" s="1"/>
      <c r="H8" s="1"/>
      <c r="I8" s="1"/>
      <c r="J8" s="1"/>
      <c r="K8" s="1"/>
      <c r="L8" s="38">
        <v>37</v>
      </c>
      <c r="M8" s="38">
        <v>35</v>
      </c>
      <c r="N8" s="38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</row>
    <row r="9" spans="1:86">
      <c r="A9" s="1" t="s">
        <v>219</v>
      </c>
      <c r="B9" s="1"/>
      <c r="C9" s="1"/>
      <c r="D9" s="1"/>
      <c r="E9" s="1"/>
      <c r="F9" s="1"/>
      <c r="G9" s="1"/>
      <c r="H9" s="1"/>
      <c r="I9" s="1"/>
      <c r="J9" s="1"/>
      <c r="K9" s="1"/>
      <c r="L9" s="38">
        <v>39</v>
      </c>
      <c r="M9" s="38">
        <v>31</v>
      </c>
      <c r="N9" s="38">
        <v>45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</row>
    <row r="10" spans="1:86">
      <c r="A10" s="1" t="s">
        <v>220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38">
        <v>43</v>
      </c>
      <c r="M10" s="38">
        <v>29</v>
      </c>
      <c r="N10" s="38">
        <v>44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</row>
    <row r="11" spans="1:8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8">
        <v>44</v>
      </c>
      <c r="M11" s="38">
        <v>36</v>
      </c>
      <c r="N11" s="38">
        <v>41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</row>
    <row r="12" spans="1:86">
      <c r="A12" s="27" t="s">
        <v>7</v>
      </c>
      <c r="B12" s="1" t="s">
        <v>32</v>
      </c>
      <c r="C12" s="27" t="s">
        <v>165</v>
      </c>
      <c r="D12" s="1"/>
      <c r="E12" s="1"/>
      <c r="F12" s="1"/>
      <c r="G12" s="1"/>
      <c r="H12" s="1"/>
      <c r="I12" s="1"/>
      <c r="J12" s="1"/>
      <c r="K12" s="1"/>
      <c r="L12" s="38">
        <v>41</v>
      </c>
      <c r="M12" s="38">
        <v>37</v>
      </c>
      <c r="N12" s="38">
        <v>37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>
      <c r="A13" s="1"/>
      <c r="B13" s="1"/>
      <c r="C13" s="1"/>
      <c r="D13" s="1"/>
      <c r="E13" s="1"/>
      <c r="F13" s="1"/>
      <c r="G13" s="1"/>
      <c r="H13" s="1"/>
      <c r="I13" s="1"/>
      <c r="J13" s="1" t="s">
        <v>31</v>
      </c>
      <c r="K13" s="27" t="s">
        <v>30</v>
      </c>
      <c r="L13" s="41">
        <f>AVERAGE(L3:L12)</f>
        <v>40.4</v>
      </c>
      <c r="M13" s="41">
        <f>AVERAGE(M3:M12)</f>
        <v>32.5</v>
      </c>
      <c r="N13" s="41">
        <f>AVERAGE(N3:N12)</f>
        <v>41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</row>
    <row r="14" spans="1:8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</row>
    <row r="15" spans="1:8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</row>
    <row r="16" spans="1:8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</row>
    <row r="17" spans="1:86">
      <c r="A17" s="1"/>
      <c r="B17" s="1"/>
      <c r="C17" s="1"/>
      <c r="D17" s="1"/>
      <c r="E17" s="1"/>
      <c r="F17" s="1"/>
      <c r="G17" s="1"/>
      <c r="H17" s="1"/>
      <c r="I17" s="1"/>
      <c r="J17" s="1" t="s">
        <v>33</v>
      </c>
      <c r="K17" s="62" t="s">
        <v>47</v>
      </c>
      <c r="L17" s="63" t="s">
        <v>48</v>
      </c>
      <c r="M17" s="63" t="s">
        <v>77</v>
      </c>
      <c r="N17" s="63" t="s">
        <v>47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</row>
    <row r="18" spans="1:86">
      <c r="A18" s="1"/>
      <c r="B18" s="1"/>
      <c r="C18" s="1"/>
      <c r="D18" s="1"/>
      <c r="E18" s="1"/>
      <c r="F18" s="1"/>
      <c r="G18" s="1"/>
      <c r="H18" s="1"/>
      <c r="I18" s="1"/>
      <c r="J18" s="1"/>
      <c r="K18" s="38"/>
      <c r="L18" s="38"/>
      <c r="M18" s="38"/>
      <c r="N18" s="3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>
      <c r="A19" s="1"/>
      <c r="B19" s="1"/>
      <c r="C19" s="1"/>
      <c r="D19" s="1"/>
      <c r="E19" s="1"/>
      <c r="F19" s="1"/>
      <c r="G19" s="1"/>
      <c r="H19" s="1"/>
      <c r="I19" s="1"/>
      <c r="J19" s="1"/>
      <c r="K19" s="61" t="s">
        <v>223</v>
      </c>
      <c r="L19" s="38">
        <f>MAX(L3:L12)</f>
        <v>45</v>
      </c>
      <c r="M19" s="38">
        <f>MIN(L3:L12)</f>
        <v>35</v>
      </c>
      <c r="N19" s="38">
        <f>L19-M19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</row>
    <row r="20" spans="1:86">
      <c r="A20" s="1"/>
      <c r="B20" s="1"/>
      <c r="C20" s="1"/>
      <c r="D20" s="1"/>
      <c r="E20" s="1"/>
      <c r="F20" s="1"/>
      <c r="G20" s="1"/>
      <c r="H20" s="1"/>
      <c r="I20" s="1"/>
      <c r="J20" s="1"/>
      <c r="K20" s="38"/>
      <c r="L20" s="38"/>
      <c r="M20" s="38"/>
      <c r="N20" s="3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</row>
    <row r="21" spans="1:86">
      <c r="A21" s="1"/>
      <c r="B21" s="1"/>
      <c r="C21" s="1"/>
      <c r="D21" s="1"/>
      <c r="E21" s="1"/>
      <c r="F21" s="1"/>
      <c r="G21" s="1"/>
      <c r="H21" s="1"/>
      <c r="I21" s="1"/>
      <c r="J21" s="1"/>
      <c r="K21" s="61" t="s">
        <v>221</v>
      </c>
      <c r="L21" s="38">
        <f>MAX(M3:M12)</f>
        <v>37</v>
      </c>
      <c r="M21" s="38">
        <f>MIN(M3:M12)</f>
        <v>28</v>
      </c>
      <c r="N21" s="38">
        <f>L21-M21</f>
        <v>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</row>
    <row r="22" spans="1:86">
      <c r="A22" s="1"/>
      <c r="B22" s="1"/>
      <c r="C22" s="1"/>
      <c r="D22" s="1"/>
      <c r="E22" s="1"/>
      <c r="F22" s="1"/>
      <c r="G22" s="1"/>
      <c r="H22" s="1"/>
      <c r="I22" s="1"/>
      <c r="J22" s="1"/>
      <c r="K22" s="38"/>
      <c r="L22" s="38"/>
      <c r="M22" s="38"/>
      <c r="N22" s="3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</row>
    <row r="23" spans="1:86">
      <c r="A23" s="1"/>
      <c r="B23" s="1"/>
      <c r="C23" s="1"/>
      <c r="D23" s="1"/>
      <c r="E23" s="1"/>
      <c r="F23" s="1"/>
      <c r="G23" s="1"/>
      <c r="H23" s="1"/>
      <c r="I23" s="1"/>
      <c r="J23" s="1"/>
      <c r="K23" s="61" t="s">
        <v>222</v>
      </c>
      <c r="L23" s="38">
        <f>MAX(N3:N12)</f>
        <v>45</v>
      </c>
      <c r="M23" s="38">
        <f>MIN(N3:N12)</f>
        <v>37</v>
      </c>
      <c r="N23" s="38">
        <f>L23-M23</f>
        <v>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</row>
    <row r="24" spans="1:8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</row>
    <row r="26" spans="1:8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</row>
    <row r="27" spans="1:8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</row>
    <row r="28" spans="1:8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</row>
    <row r="29" spans="1:8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</row>
    <row r="30" spans="1:8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</row>
    <row r="32" spans="1:8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</row>
    <row r="33" spans="1:8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</row>
    <row r="34" spans="1:8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</row>
    <row r="35" spans="1:8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</row>
    <row r="36" spans="1:8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</row>
    <row r="37" spans="1:8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</row>
    <row r="39" spans="1:8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</row>
    <row r="40" spans="1:8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</row>
    <row r="41" spans="1:8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</row>
    <row r="42" spans="1:8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</row>
    <row r="43" spans="1:8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</row>
    <row r="45" spans="1:8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1:8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</row>
    <row r="47" spans="1:8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  <row r="58" spans="1:8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</row>
    <row r="59" spans="1:8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</row>
    <row r="60" spans="1:8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</row>
    <row r="61" spans="1:8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</row>
    <row r="62" spans="1:8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</row>
    <row r="63" spans="1:8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</row>
    <row r="64" spans="1:8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</row>
    <row r="65" spans="1:8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</row>
    <row r="66" spans="1:8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</row>
    <row r="67" spans="1:8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</row>
    <row r="68" spans="1:8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</row>
    <row r="69" spans="1:8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</row>
    <row r="70" spans="1:8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</row>
    <row r="71" spans="1:8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</row>
    <row r="72" spans="1:8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</row>
    <row r="73" spans="1:8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</row>
    <row r="74" spans="1:8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</row>
    <row r="75" spans="1:8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</row>
    <row r="76" spans="1:8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</row>
    <row r="77" spans="1:8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</row>
    <row r="78" spans="1:8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</row>
    <row r="79" spans="1:8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</row>
    <row r="80" spans="1:8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</row>
    <row r="81" spans="1:8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</row>
    <row r="82" spans="1:8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</row>
    <row r="83" spans="1:8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</row>
    <row r="84" spans="1:8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</row>
    <row r="85" spans="1:8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</row>
    <row r="86" spans="1: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</row>
    <row r="87" spans="1:8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</row>
    <row r="88" spans="1:8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</row>
    <row r="89" spans="1:8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</row>
    <row r="90" spans="1:8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</row>
    <row r="91" spans="1:8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</row>
    <row r="92" spans="1:8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</row>
    <row r="93" spans="1:8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</row>
    <row r="94" spans="1:8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</row>
    <row r="95" spans="1:8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</row>
    <row r="96" spans="1:8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</row>
    <row r="97" spans="1:8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</row>
    <row r="98" spans="1:8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</row>
    <row r="99" spans="1:8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</row>
    <row r="100" spans="1:8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</row>
    <row r="101" spans="1:8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</row>
    <row r="102" spans="1:8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</row>
    <row r="103" spans="1:8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</row>
    <row r="104" spans="1:8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</row>
    <row r="105" spans="1:8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</row>
    <row r="106" spans="1:8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</row>
    <row r="107" spans="1:8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</row>
    <row r="108" spans="1:8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</row>
    <row r="109" spans="1:8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</row>
    <row r="110" spans="1:8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</row>
    <row r="111" spans="1:8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</row>
    <row r="112" spans="1:8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</row>
    <row r="113" spans="1:8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</row>
    <row r="114" spans="1:8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</row>
    <row r="115" spans="1:8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</row>
    <row r="116" spans="1:8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</row>
    <row r="117" spans="1:8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</row>
    <row r="118" spans="1:8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</row>
    <row r="119" spans="1:8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</row>
    <row r="120" spans="1:8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</row>
    <row r="121" spans="1:8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</row>
    <row r="122" spans="1:8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</row>
    <row r="123" spans="1:8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</row>
    <row r="124" spans="1:8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</row>
    <row r="125" spans="1:8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</row>
    <row r="126" spans="1:8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</row>
    <row r="127" spans="1:8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</row>
    <row r="128" spans="1:8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</row>
    <row r="129" spans="1:8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</row>
    <row r="130" spans="1:8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</row>
    <row r="131" spans="1:8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</row>
    <row r="132" spans="1:8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</row>
    <row r="133" spans="1:8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</row>
    <row r="134" spans="1:8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</row>
    <row r="135" spans="1:8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</row>
    <row r="136" spans="1:8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</row>
    <row r="137" spans="1:8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</row>
    <row r="138" spans="1:8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</row>
    <row r="139" spans="1:8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</row>
    <row r="140" spans="1:8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</row>
    <row r="141" spans="1:8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</row>
    <row r="142" spans="1:8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</row>
    <row r="143" spans="1:8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</row>
    <row r="144" spans="1:8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</row>
    <row r="145" spans="1:8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</row>
    <row r="146" spans="1:8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</row>
    <row r="147" spans="1:8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</row>
    <row r="148" spans="1:8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</row>
    <row r="149" spans="1:8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</row>
    <row r="150" spans="1:8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</row>
    <row r="151" spans="1:8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</row>
    <row r="152" spans="1:8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</row>
    <row r="153" spans="1:8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</row>
    <row r="154" spans="1:8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</row>
    <row r="155" spans="1:8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</row>
    <row r="156" spans="1:8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</row>
    <row r="157" spans="1:8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</row>
    <row r="158" spans="1:8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</row>
    <row r="159" spans="1:8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</row>
    <row r="160" spans="1:8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</row>
    <row r="161" spans="1:8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</row>
    <row r="162" spans="1:8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</row>
    <row r="163" spans="1:8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</row>
    <row r="164" spans="1:8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</row>
    <row r="165" spans="1:8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</row>
    <row r="166" spans="1:8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</row>
    <row r="167" spans="1:8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</row>
    <row r="168" spans="1:8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</row>
    <row r="169" spans="1:8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</row>
    <row r="170" spans="1:8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</row>
    <row r="171" spans="1:8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</row>
    <row r="172" spans="1:8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</row>
    <row r="173" spans="1:8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</row>
    <row r="174" spans="1:8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</row>
    <row r="175" spans="1:8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</row>
    <row r="176" spans="1:8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</row>
    <row r="177" spans="1:8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</row>
    <row r="178" spans="1:8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</row>
    <row r="179" spans="1:8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</row>
    <row r="180" spans="1:8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</row>
    <row r="181" spans="1:8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</row>
    <row r="182" spans="1:8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</row>
    <row r="183" spans="1:8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</row>
    <row r="184" spans="1:8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</row>
    <row r="185" spans="1:8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</row>
    <row r="186" spans="1: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</row>
    <row r="187" spans="1:8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</row>
    <row r="188" spans="1:8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</row>
    <row r="189" spans="1:8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</row>
    <row r="190" spans="1:8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</row>
    <row r="191" spans="1:8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</row>
    <row r="192" spans="1:8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</row>
    <row r="193" spans="1:8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</row>
    <row r="194" spans="1:8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</row>
    <row r="195" spans="1:8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</row>
    <row r="196" spans="1:8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</row>
    <row r="197" spans="1:8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</row>
    <row r="198" spans="1:8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</row>
    <row r="199" spans="1:8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</row>
    <row r="200" spans="1:8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</row>
    <row r="201" spans="1:8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</row>
    <row r="202" spans="1:8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</row>
    <row r="203" spans="1:8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</row>
    <row r="204" spans="1:8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</row>
    <row r="205" spans="1:8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</row>
    <row r="206" spans="1:8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</row>
    <row r="207" spans="1:8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</row>
    <row r="208" spans="1:8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</row>
    <row r="209" spans="1:8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</row>
    <row r="210" spans="1:8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</row>
    <row r="211" spans="1:8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</row>
    <row r="212" spans="1:8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</row>
    <row r="213" spans="1:8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</row>
    <row r="214" spans="1:8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</row>
    <row r="215" spans="1:8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</row>
    <row r="216" spans="1:8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</row>
    <row r="217" spans="1:8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</row>
    <row r="218" spans="1:8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</row>
    <row r="219" spans="1:8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</row>
    <row r="220" spans="1:8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</row>
    <row r="221" spans="1:8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</row>
    <row r="222" spans="1:8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</row>
    <row r="223" spans="1:8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</row>
    <row r="224" spans="1:8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</row>
    <row r="225" spans="1:8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</row>
    <row r="226" spans="1:8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</row>
    <row r="227" spans="1:8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</row>
    <row r="228" spans="1:8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</row>
    <row r="229" spans="1:8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</row>
    <row r="230" spans="1:8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</row>
    <row r="231" spans="1:8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</row>
    <row r="232" spans="1:8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</row>
    <row r="233" spans="1:8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</row>
    <row r="234" spans="1:8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</row>
    <row r="235" spans="1:8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</row>
    <row r="236" spans="1:8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</row>
    <row r="237" spans="1:8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</row>
    <row r="238" spans="1:8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</row>
    <row r="239" spans="1:8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</row>
    <row r="240" spans="1:8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</row>
    <row r="241" spans="1:8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</row>
    <row r="242" spans="1:8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</row>
    <row r="243" spans="1:8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</row>
    <row r="244" spans="1:8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</row>
    <row r="245" spans="1:8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</row>
    <row r="246" spans="1:8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</row>
    <row r="247" spans="1:8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</row>
    <row r="248" spans="1:8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</row>
    <row r="249" spans="1:8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</row>
    <row r="250" spans="1:8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</row>
    <row r="251" spans="1:8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</row>
    <row r="252" spans="1:8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</row>
    <row r="253" spans="1:8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</row>
    <row r="254" spans="1:8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</row>
    <row r="255" spans="1:8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</row>
    <row r="256" spans="1:8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</row>
    <row r="257" spans="1:8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</row>
    <row r="258" spans="1:8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</row>
    <row r="259" spans="1:8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</row>
    <row r="260" spans="1:8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</row>
    <row r="261" spans="1:8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</row>
    <row r="262" spans="1:8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</row>
    <row r="263" spans="1:8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</row>
    <row r="264" spans="1:8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</row>
    <row r="265" spans="1:8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</row>
    <row r="266" spans="1:8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</row>
    <row r="267" spans="1:8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</row>
    <row r="268" spans="1:8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</row>
    <row r="269" spans="1:8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</row>
    <row r="270" spans="1:8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</row>
    <row r="271" spans="1:8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</row>
    <row r="272" spans="1:8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</row>
    <row r="273" spans="1:8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</row>
    <row r="274" spans="1:8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</row>
    <row r="275" spans="1:8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</row>
    <row r="276" spans="1:8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</row>
    <row r="277" spans="1:8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</row>
    <row r="278" spans="1:8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</row>
    <row r="279" spans="1:8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</row>
    <row r="280" spans="1:8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</row>
    <row r="281" spans="1:8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</row>
    <row r="282" spans="1:8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</row>
    <row r="283" spans="1:8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</row>
    <row r="284" spans="1:8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</row>
    <row r="285" spans="1:8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</row>
    <row r="286" spans="1: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</row>
    <row r="287" spans="1:8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</row>
    <row r="288" spans="1:8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</row>
    <row r="289" spans="1:8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</row>
    <row r="290" spans="1:8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</row>
    <row r="291" spans="1:8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</row>
    <row r="292" spans="1:8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</row>
    <row r="293" spans="1:8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</row>
    <row r="294" spans="1:8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</row>
    <row r="295" spans="1:8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</row>
    <row r="296" spans="1:8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</row>
    <row r="297" spans="1:8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</row>
    <row r="298" spans="1:8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</row>
    <row r="299" spans="1:8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</row>
    <row r="300" spans="1:8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</row>
    <row r="301" spans="1:8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</row>
    <row r="302" spans="1:8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</row>
    <row r="303" spans="1:8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</row>
    <row r="304" spans="1:8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</row>
    <row r="305" spans="1:8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</row>
    <row r="306" spans="1:8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</row>
    <row r="307" spans="1:8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</row>
    <row r="308" spans="1:8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</row>
    <row r="309" spans="1:8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</row>
    <row r="310" spans="1:8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</row>
    <row r="311" spans="1:8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</row>
    <row r="312" spans="1:8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</row>
    <row r="313" spans="1:8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</row>
    <row r="314" spans="1:8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</row>
    <row r="315" spans="1:8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</row>
    <row r="316" spans="1:8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</row>
    <row r="317" spans="1:8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</row>
    <row r="318" spans="1:8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</row>
    <row r="319" spans="1:8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</row>
    <row r="320" spans="1:8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</row>
    <row r="321" spans="1:8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</row>
    <row r="322" spans="1:8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</row>
    <row r="323" spans="1:8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</row>
    <row r="324" spans="1:8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</row>
    <row r="325" spans="1:8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</row>
    <row r="326" spans="1:8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</row>
    <row r="327" spans="1:8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</row>
    <row r="328" spans="1:8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</row>
    <row r="329" spans="1:8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</row>
    <row r="330" spans="1:8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</row>
    <row r="331" spans="1:8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</row>
    <row r="332" spans="1:8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</row>
    <row r="333" spans="1:8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</row>
    <row r="334" spans="1:8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</row>
    <row r="335" spans="1:8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</row>
    <row r="336" spans="1:8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</row>
    <row r="337" spans="1:8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</row>
    <row r="338" spans="1:8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</row>
    <row r="339" spans="1:8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</row>
    <row r="340" spans="1:8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</row>
    <row r="341" spans="1:8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</row>
    <row r="342" spans="1:8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</row>
    <row r="343" spans="1:8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</row>
    <row r="344" spans="1:8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</row>
    <row r="345" spans="1:8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</row>
    <row r="346" spans="1:8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</row>
    <row r="347" spans="1:8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</row>
    <row r="348" spans="1:8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</row>
    <row r="349" spans="1:8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</row>
    <row r="350" spans="1:8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</row>
    <row r="351" spans="1:8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</row>
    <row r="352" spans="1:8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</row>
    <row r="353" spans="1:8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</row>
    <row r="354" spans="1:8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</row>
    <row r="355" spans="1:8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</row>
    <row r="356" spans="1:8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</row>
    <row r="357" spans="1:8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</row>
    <row r="358" spans="1:8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</row>
    <row r="359" spans="1:8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</row>
    <row r="360" spans="1:8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</row>
    <row r="361" spans="1:8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</row>
    <row r="362" spans="1:8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</row>
    <row r="363" spans="1:8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</row>
    <row r="364" spans="1:8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</row>
    <row r="365" spans="1:8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</row>
    <row r="366" spans="1:8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</row>
    <row r="367" spans="1:8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</row>
    <row r="368" spans="1:8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</row>
    <row r="369" spans="1:8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</row>
    <row r="370" spans="1:8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</row>
    <row r="371" spans="1:8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</row>
    <row r="372" spans="1:8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</row>
    <row r="373" spans="1:8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</row>
    <row r="374" spans="1:8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</row>
    <row r="375" spans="1:8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</row>
    <row r="376" spans="1:8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</row>
    <row r="377" spans="1:8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</row>
    <row r="378" spans="1:8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</row>
    <row r="379" spans="1:8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</row>
    <row r="380" spans="1:8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</row>
    <row r="381" spans="1:8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</row>
    <row r="382" spans="1:8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</row>
    <row r="383" spans="1:8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</row>
    <row r="384" spans="1:8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</row>
    <row r="385" spans="1:8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</row>
    <row r="386" spans="1: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</row>
    <row r="387" spans="1:8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</row>
    <row r="388" spans="1:8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</row>
    <row r="389" spans="1:8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</row>
    <row r="390" spans="1:8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</row>
    <row r="391" spans="1:8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</row>
    <row r="392" spans="1:8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</row>
    <row r="393" spans="1:8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</row>
    <row r="394" spans="1:8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</row>
    <row r="395" spans="1:8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</row>
    <row r="396" spans="1:8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</row>
    <row r="397" spans="1:8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</row>
    <row r="398" spans="1:8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</row>
    <row r="399" spans="1:8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</row>
    <row r="400" spans="1:8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</row>
    <row r="401" spans="1:8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</row>
    <row r="402" spans="1:8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</row>
    <row r="403" spans="1:8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</row>
    <row r="404" spans="1:8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</row>
    <row r="405" spans="1:8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</row>
    <row r="406" spans="1:8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</row>
    <row r="407" spans="1:8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</row>
    <row r="408" spans="1:8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</row>
    <row r="409" spans="1:8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</row>
    <row r="410" spans="1:8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</row>
    <row r="411" spans="1:8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</row>
    <row r="412" spans="1:8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</row>
    <row r="413" spans="1:8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</row>
    <row r="414" spans="1:8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</row>
    <row r="415" spans="1:8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</row>
    <row r="416" spans="1:8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</row>
    <row r="417" spans="1:8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</row>
    <row r="418" spans="1:8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</row>
    <row r="419" spans="1:8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</row>
    <row r="420" spans="1:8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</row>
    <row r="421" spans="1:8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</row>
    <row r="422" spans="1:8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</row>
    <row r="423" spans="1:8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</row>
    <row r="424" spans="1:8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</row>
    <row r="425" spans="1:8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</row>
    <row r="426" spans="1:8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</row>
    <row r="427" spans="1:8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</row>
    <row r="428" spans="1:8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</row>
    <row r="429" spans="1:8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</row>
    <row r="430" spans="1:8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</row>
    <row r="431" spans="1:8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</row>
    <row r="432" spans="1:8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</row>
    <row r="433" spans="1:8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</row>
    <row r="434" spans="1:8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</row>
    <row r="435" spans="1:8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</row>
    <row r="436" spans="1:8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</row>
    <row r="437" spans="1:8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</row>
    <row r="438" spans="1:8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</row>
    <row r="439" spans="1:8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</row>
    <row r="440" spans="1:8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</row>
    <row r="441" spans="1:8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</row>
    <row r="442" spans="1:8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</row>
    <row r="443" spans="1:8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</row>
    <row r="444" spans="1:8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</row>
    <row r="445" spans="1:8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</row>
    <row r="446" spans="1:8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</row>
    <row r="447" spans="1:8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</row>
    <row r="448" spans="1:8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</row>
    <row r="449" spans="1:8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</row>
    <row r="450" spans="1:8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</row>
    <row r="451" spans="1:8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</row>
    <row r="452" spans="1:8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</row>
    <row r="453" spans="1:8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</row>
    <row r="454" spans="1:8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</row>
    <row r="455" spans="1:8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</row>
    <row r="456" spans="1:8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</row>
    <row r="457" spans="1:8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</row>
    <row r="458" spans="1:8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</row>
    <row r="459" spans="1:8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</row>
    <row r="460" spans="1:8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</row>
    <row r="461" spans="1:8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</row>
    <row r="462" spans="1:8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</row>
    <row r="463" spans="1:8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</row>
    <row r="464" spans="1:8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</row>
    <row r="465" spans="1:8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</row>
    <row r="466" spans="1:8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</row>
    <row r="467" spans="1:8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</row>
    <row r="468" spans="1:8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</row>
    <row r="469" spans="1:8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</row>
    <row r="470" spans="1:8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</row>
    <row r="471" spans="1:8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</row>
    <row r="472" spans="1:8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</row>
    <row r="473" spans="1:8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</row>
    <row r="474" spans="1:8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</row>
    <row r="475" spans="1:8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</row>
    <row r="476" spans="1:8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</row>
    <row r="477" spans="1:8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</row>
    <row r="478" spans="1:8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</row>
    <row r="479" spans="1:8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</row>
    <row r="480" spans="1:8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</row>
    <row r="481" spans="1:8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</row>
    <row r="482" spans="1:8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</row>
    <row r="483" spans="1:8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</row>
    <row r="484" spans="1:8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</row>
    <row r="485" spans="1:8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</row>
    <row r="486" spans="1: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</row>
    <row r="487" spans="1:8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</row>
    <row r="488" spans="1:8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</row>
    <row r="489" spans="1:8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</row>
    <row r="490" spans="1:8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</row>
    <row r="491" spans="1:8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</row>
    <row r="492" spans="1:8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</row>
    <row r="493" spans="1:8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</row>
    <row r="494" spans="1:8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</row>
    <row r="495" spans="1:8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</row>
    <row r="496" spans="1:8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</row>
    <row r="497" spans="1:8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</row>
    <row r="498" spans="1:8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</row>
    <row r="499" spans="1:8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</row>
    <row r="500" spans="1:8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</row>
    <row r="501" spans="1:8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</row>
    <row r="502" spans="1:8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</row>
    <row r="503" spans="1:8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</row>
    <row r="504" spans="1:8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</row>
    <row r="505" spans="1:8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</row>
    <row r="506" spans="1:8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</row>
    <row r="507" spans="1:8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</row>
    <row r="508" spans="1:8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</row>
    <row r="509" spans="1:8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</row>
    <row r="510" spans="1:8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</row>
    <row r="511" spans="1:8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</row>
    <row r="512" spans="1:8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</row>
    <row r="513" spans="1:8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</row>
    <row r="514" spans="1:8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</row>
    <row r="515" spans="1:8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</row>
    <row r="516" spans="1:8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</row>
    <row r="517" spans="1:8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</row>
    <row r="518" spans="1:8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</row>
    <row r="519" spans="1:8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</row>
    <row r="520" spans="1:8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</row>
    <row r="521" spans="1:8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</row>
    <row r="522" spans="1:8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</row>
    <row r="523" spans="1:8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</row>
    <row r="524" spans="1:8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</row>
    <row r="525" spans="1:8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</row>
    <row r="526" spans="1:8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</row>
    <row r="527" spans="1:8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</row>
    <row r="528" spans="1:8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</row>
    <row r="529" spans="1:8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</row>
    <row r="530" spans="1:8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</row>
    <row r="531" spans="1:8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</row>
    <row r="532" spans="1:8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</row>
    <row r="533" spans="1:8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</row>
    <row r="534" spans="1:8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</row>
    <row r="535" spans="1:8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</row>
    <row r="536" spans="1:8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</row>
    <row r="537" spans="1:8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</row>
    <row r="538" spans="1:8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</row>
    <row r="539" spans="1:8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E42C-D29D-4C6A-AF33-B3ABAD1684EA}">
  <sheetPr>
    <tabColor rgb="FFFF0000"/>
  </sheetPr>
  <dimension ref="A1:BT97"/>
  <sheetViews>
    <sheetView workbookViewId="0">
      <selection activeCell="B33" sqref="B33"/>
    </sheetView>
  </sheetViews>
  <sheetFormatPr defaultRowHeight="14.4"/>
  <cols>
    <col min="2" max="2" width="15.77734375" bestFit="1" customWidth="1"/>
    <col min="3" max="3" width="14" bestFit="1" customWidth="1"/>
    <col min="15" max="15" width="10.5546875" customWidth="1"/>
    <col min="16" max="16" width="1.77734375" hidden="1" customWidth="1"/>
    <col min="17" max="17" width="38.5546875" customWidth="1"/>
    <col min="19" max="19" width="10.21875" bestFit="1" customWidth="1"/>
    <col min="20" max="20" width="12.6640625" bestFit="1" customWidth="1"/>
  </cols>
  <sheetData>
    <row r="1" spans="1:72" ht="46.2">
      <c r="A1" s="93" t="s">
        <v>224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R1" s="92" t="s">
        <v>29</v>
      </c>
    </row>
    <row r="2" spans="1:72">
      <c r="R2" s="38">
        <v>2.5</v>
      </c>
      <c r="S2" s="1"/>
      <c r="T2" s="1"/>
      <c r="U2" s="1"/>
      <c r="V2" s="1"/>
    </row>
    <row r="3" spans="1:72">
      <c r="A3" s="1" t="s">
        <v>225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8">
        <v>1.3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>
      <c r="A4" s="1" t="s">
        <v>226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8">
        <v>-0.8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8">
        <v>-1.9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>
      <c r="A6" s="1" t="s">
        <v>227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38">
        <v>2.1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>
      <c r="A7" s="1" t="s">
        <v>228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38">
        <v>0.5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>
      <c r="A8" s="1" t="s">
        <v>229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38">
        <v>-1.2</v>
      </c>
      <c r="S8" s="56" t="s">
        <v>236</v>
      </c>
      <c r="T8" s="1">
        <f>SKEW(R2:R51)</f>
        <v>4.4114721855163581E-2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>
      <c r="A9" s="1" t="s">
        <v>230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8">
        <v>1.8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>
      <c r="A10" s="1" t="s">
        <v>231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8">
        <v>-0.5</v>
      </c>
      <c r="S10" s="56" t="s">
        <v>237</v>
      </c>
      <c r="T10" s="1">
        <f>KURT(R2:R51)</f>
        <v>-1.3773497442276583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38">
        <v>2.2999999999999998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>
      <c r="A12" s="1" t="s">
        <v>232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38">
        <v>-0.7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>
      <c r="A13" s="1" t="s">
        <v>233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38">
        <v>1.2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>
      <c r="A14" s="1" t="s">
        <v>234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38">
        <v>-1.5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38">
        <v>-0.3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8">
      <c r="A16" s="45" t="s">
        <v>7</v>
      </c>
      <c r="B16" s="33" t="s">
        <v>238</v>
      </c>
      <c r="C16" s="6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38">
        <v>2.6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>
      <c r="A17" s="1"/>
      <c r="B17" s="1"/>
      <c r="C17" s="7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38">
        <v>1.1000000000000001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6">
      <c r="A18" s="1"/>
      <c r="B18" s="1" t="s">
        <v>32</v>
      </c>
      <c r="C18" s="56" t="s">
        <v>236</v>
      </c>
      <c r="D18" s="72" t="s">
        <v>240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38">
        <v>-1.7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6">
      <c r="A19" s="1"/>
      <c r="B19" s="1"/>
      <c r="C19" s="71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38">
        <v>0.9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6">
      <c r="A20" s="1"/>
      <c r="B20" s="1" t="s">
        <v>31</v>
      </c>
      <c r="C20" s="56" t="s">
        <v>237</v>
      </c>
      <c r="D20" s="72" t="s">
        <v>241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38">
        <v>-1.4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6">
      <c r="A21" s="1"/>
      <c r="B21" s="1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38">
        <v>0.3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8">
      <c r="A22" s="1"/>
      <c r="B22" s="1" t="s">
        <v>33</v>
      </c>
      <c r="C22" s="73" t="s">
        <v>242</v>
      </c>
      <c r="D22" s="77" t="s">
        <v>244</v>
      </c>
      <c r="E22" s="78"/>
      <c r="F22" s="78"/>
      <c r="G22" s="78"/>
      <c r="H22" s="78"/>
      <c r="I22" s="74"/>
      <c r="J22" s="74"/>
      <c r="K22" s="74"/>
      <c r="L22" s="74"/>
      <c r="M22" s="74"/>
      <c r="N22" s="74"/>
      <c r="O22" s="72"/>
      <c r="P22" s="72"/>
      <c r="Q22" s="72"/>
      <c r="R22" s="38">
        <v>1.9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8">
      <c r="A23" s="1"/>
      <c r="B23" s="1"/>
      <c r="C23" s="72"/>
      <c r="D23" s="75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2"/>
      <c r="P23" s="72"/>
      <c r="Q23" s="72"/>
      <c r="R23" s="38">
        <v>-1.1000000000000001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8">
      <c r="A24" s="1"/>
      <c r="B24" s="1"/>
      <c r="C24" s="1"/>
      <c r="D24" s="75" t="s">
        <v>247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1"/>
      <c r="P24" s="1"/>
      <c r="Q24" s="1"/>
      <c r="R24" s="38">
        <v>-0.4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8">
      <c r="A25" s="1"/>
      <c r="B25" s="1"/>
      <c r="C25" s="1"/>
      <c r="D25" s="75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1"/>
      <c r="P25" s="1"/>
      <c r="Q25" s="1"/>
      <c r="R25" s="38">
        <v>2.2000000000000002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8">
      <c r="A26" s="1"/>
      <c r="B26" s="1"/>
      <c r="C26" s="1"/>
      <c r="D26" s="75" t="s">
        <v>248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1"/>
      <c r="P26" s="1"/>
      <c r="Q26" s="1"/>
      <c r="R26" s="38">
        <v>-0.9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8">
      <c r="A27" s="1"/>
      <c r="B27" s="1"/>
      <c r="C27" s="1"/>
      <c r="D27" s="75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1"/>
      <c r="P27" s="1"/>
      <c r="Q27" s="1"/>
      <c r="R27" s="38">
        <v>1.6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8">
      <c r="A28" s="1"/>
      <c r="B28" s="1"/>
      <c r="C28" s="1"/>
      <c r="D28" s="75" t="s">
        <v>249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1"/>
      <c r="P28" s="1"/>
      <c r="Q28" s="1"/>
      <c r="R28" s="38">
        <v>-0.6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8">
      <c r="A29" s="1"/>
      <c r="B29" s="1"/>
      <c r="C29" s="1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1"/>
      <c r="P29" s="1"/>
      <c r="Q29" s="1"/>
      <c r="R29" s="38">
        <v>-1.3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8">
      <c r="A30" s="1"/>
      <c r="B30" s="1"/>
      <c r="C30" s="1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1"/>
      <c r="P30" s="1"/>
      <c r="Q30" s="1"/>
      <c r="R30" s="38">
        <v>2.4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8">
      <c r="A31" s="1"/>
      <c r="B31" s="1"/>
      <c r="C31" s="1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1"/>
      <c r="P31" s="1"/>
      <c r="Q31" s="1"/>
      <c r="R31" s="38">
        <v>0.7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8">
      <c r="A32" s="1"/>
      <c r="B32" s="1"/>
      <c r="C32" s="1"/>
      <c r="D32" s="77" t="s">
        <v>245</v>
      </c>
      <c r="E32" s="78"/>
      <c r="F32" s="78"/>
      <c r="G32" s="78"/>
      <c r="H32" s="74"/>
      <c r="I32" s="74"/>
      <c r="J32" s="74"/>
      <c r="K32" s="74"/>
      <c r="L32" s="74"/>
      <c r="M32" s="74"/>
      <c r="N32" s="74"/>
      <c r="O32" s="1"/>
      <c r="P32" s="1"/>
      <c r="Q32" s="1"/>
      <c r="R32" s="38">
        <v>-1.8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18">
      <c r="A33" s="1"/>
      <c r="B33" s="1"/>
      <c r="C33" s="1"/>
      <c r="D33" s="75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1"/>
      <c r="P33" s="1"/>
      <c r="Q33" s="1"/>
      <c r="R33" s="38">
        <v>1.5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8">
      <c r="A34" s="1"/>
      <c r="B34" s="1"/>
      <c r="C34" s="1"/>
      <c r="D34" s="75" t="s">
        <v>250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1"/>
      <c r="P34" s="1"/>
      <c r="Q34" s="1"/>
      <c r="R34" s="38">
        <v>-0.2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</row>
    <row r="35" spans="1:72" ht="18">
      <c r="A35" s="1"/>
      <c r="B35" s="1"/>
      <c r="C35" s="1"/>
      <c r="D35" s="75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1"/>
      <c r="P35" s="1"/>
      <c r="Q35" s="1"/>
      <c r="R35" s="38">
        <v>-2.1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</row>
    <row r="36" spans="1:72" ht="18">
      <c r="A36" s="1"/>
      <c r="B36" s="1"/>
      <c r="C36" s="1"/>
      <c r="D36" s="75" t="s">
        <v>251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1"/>
      <c r="P36" s="1"/>
      <c r="Q36" s="1"/>
      <c r="R36" s="38">
        <v>2.8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</row>
    <row r="37" spans="1:72" ht="18">
      <c r="A37" s="1"/>
      <c r="B37" s="1"/>
      <c r="C37" s="1"/>
      <c r="D37" s="75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1"/>
      <c r="P37" s="1"/>
      <c r="Q37" s="1"/>
      <c r="R37" s="38">
        <v>0.8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</row>
    <row r="38" spans="1:72" ht="18">
      <c r="A38" s="1"/>
      <c r="B38" s="1"/>
      <c r="C38" s="1"/>
      <c r="D38" s="75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1"/>
      <c r="P38" s="1"/>
      <c r="Q38" s="1"/>
      <c r="R38" s="38">
        <v>-1.6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39" spans="1:72" ht="18">
      <c r="A39" s="1"/>
      <c r="B39" s="1"/>
      <c r="C39" s="1"/>
      <c r="D39" s="76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1"/>
      <c r="P39" s="1"/>
      <c r="Q39" s="1"/>
      <c r="R39" s="38">
        <v>1.4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</row>
    <row r="40" spans="1:72" ht="18">
      <c r="A40" s="1"/>
      <c r="B40" s="1"/>
      <c r="C40" s="1"/>
      <c r="D40" s="76" t="s">
        <v>252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1"/>
      <c r="P40" s="1"/>
      <c r="Q40" s="1"/>
      <c r="R40" s="38">
        <v>-0.1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8">
      <c r="A41" s="1"/>
      <c r="B41" s="1"/>
      <c r="C41" s="1"/>
      <c r="D41" s="76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1"/>
      <c r="P41" s="1"/>
      <c r="Q41" s="1"/>
      <c r="R41" s="38">
        <v>2.5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8">
      <c r="A42" s="1"/>
      <c r="B42" s="1"/>
      <c r="C42" s="1"/>
      <c r="D42" s="76" t="s">
        <v>253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1"/>
      <c r="P42" s="1"/>
      <c r="Q42" s="1"/>
      <c r="R42" s="38">
        <v>-1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8">
      <c r="A43" s="1"/>
      <c r="B43" s="1"/>
      <c r="C43" s="1"/>
      <c r="D43" s="76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1"/>
      <c r="P43" s="1"/>
      <c r="Q43" s="1"/>
      <c r="R43" s="38">
        <v>1.7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8">
      <c r="A44" s="1"/>
      <c r="B44" s="1"/>
      <c r="C44" s="1"/>
      <c r="D44" s="76" t="s">
        <v>243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1"/>
      <c r="P44" s="1"/>
      <c r="Q44" s="1"/>
      <c r="R44" s="38">
        <v>-0.9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8">
      <c r="A45" s="1"/>
      <c r="B45" s="1"/>
      <c r="C45" s="1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"/>
      <c r="P45" s="1"/>
      <c r="Q45" s="1"/>
      <c r="R45" s="38">
        <v>-2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8">
      <c r="A46" s="1"/>
      <c r="B46" s="1"/>
      <c r="C46" s="1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1"/>
      <c r="P46" s="1"/>
      <c r="Q46" s="1"/>
      <c r="R46" s="38">
        <v>2.7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8">
      <c r="A47" s="1"/>
      <c r="B47" s="1"/>
      <c r="C47" s="1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1"/>
      <c r="P47" s="1"/>
      <c r="Q47" s="1"/>
      <c r="R47" s="38">
        <v>0.6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8">
      <c r="A48" s="1"/>
      <c r="B48" s="1"/>
      <c r="C48" s="1"/>
      <c r="D48" s="77" t="s">
        <v>246</v>
      </c>
      <c r="E48" s="78"/>
      <c r="F48" s="78"/>
      <c r="G48" s="74"/>
      <c r="H48" s="74"/>
      <c r="I48" s="74"/>
      <c r="J48" s="74"/>
      <c r="K48" s="74"/>
      <c r="L48" s="74"/>
      <c r="M48" s="74"/>
      <c r="N48" s="74"/>
      <c r="O48" s="1"/>
      <c r="P48" s="1"/>
      <c r="Q48" s="1"/>
      <c r="R48" s="38">
        <v>-1.4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8">
      <c r="A49" s="1"/>
      <c r="B49" s="1"/>
      <c r="C49" s="1"/>
      <c r="D49" s="75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1"/>
      <c r="P49" s="1"/>
      <c r="Q49" s="1"/>
      <c r="R49" s="38">
        <v>1.1000000000000001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8">
      <c r="A50" s="1"/>
      <c r="B50" s="1"/>
      <c r="C50" s="1"/>
      <c r="D50" s="75" t="s">
        <v>254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1"/>
      <c r="P50" s="1"/>
      <c r="Q50" s="1"/>
      <c r="R50" s="38">
        <v>-0.3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18">
      <c r="A51" s="1"/>
      <c r="B51" s="1"/>
      <c r="C51" s="1"/>
      <c r="D51" s="75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1"/>
      <c r="P51" s="1"/>
      <c r="Q51" s="1"/>
      <c r="R51" s="38">
        <v>2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8">
      <c r="A52" s="1"/>
      <c r="B52" s="1"/>
      <c r="C52" s="1"/>
      <c r="D52" s="75" t="s">
        <v>255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8">
      <c r="A53" s="1"/>
      <c r="B53" s="1"/>
      <c r="C53" s="1"/>
      <c r="D53" s="75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8">
      <c r="A54" s="1"/>
      <c r="B54" s="1"/>
      <c r="C54" s="1"/>
      <c r="D54" s="75" t="s">
        <v>256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8">
      <c r="A55" s="1"/>
      <c r="B55" s="1"/>
      <c r="C55" s="1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140C-AC3D-44EA-B1E1-6BA21D3D6E3A}">
  <dimension ref="A1:CC97"/>
  <sheetViews>
    <sheetView workbookViewId="0">
      <selection activeCell="M1" sqref="M1:M97"/>
    </sheetView>
  </sheetViews>
  <sheetFormatPr defaultRowHeight="14.4" customHeight="1"/>
  <cols>
    <col min="1" max="1" width="10.77734375" customWidth="1"/>
    <col min="2" max="2" width="15.77734375" bestFit="1" customWidth="1"/>
    <col min="3" max="3" width="10.77734375" customWidth="1"/>
    <col min="4" max="4" width="14" bestFit="1" customWidth="1"/>
    <col min="5" max="5" width="10.77734375" customWidth="1"/>
    <col min="6" max="6" width="8.5546875" customWidth="1"/>
    <col min="7" max="7" width="10.77734375" customWidth="1"/>
    <col min="8" max="8" width="14.77734375" bestFit="1" customWidth="1"/>
    <col min="9" max="11" width="10.77734375" customWidth="1"/>
    <col min="12" max="12" width="36.88671875" customWidth="1"/>
    <col min="13" max="61" width="10.77734375" customWidth="1"/>
    <col min="62" max="67" width="4" bestFit="1" customWidth="1"/>
    <col min="68" max="68" width="2" bestFit="1" customWidth="1"/>
    <col min="69" max="77" width="4" bestFit="1" customWidth="1"/>
    <col min="78" max="78" width="2" bestFit="1" customWidth="1"/>
    <col min="79" max="82" width="4" bestFit="1" customWidth="1"/>
    <col min="83" max="83" width="2" bestFit="1" customWidth="1"/>
    <col min="84" max="88" width="4" bestFit="1" customWidth="1"/>
    <col min="89" max="89" width="2" bestFit="1" customWidth="1"/>
    <col min="90" max="96" width="4" bestFit="1" customWidth="1"/>
  </cols>
  <sheetData>
    <row r="1" spans="1:81" ht="14.4" customHeight="1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66" t="s">
        <v>29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14.4" customHeight="1">
      <c r="A2" s="1" t="s">
        <v>258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8">
        <v>2.5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ht="14.4" customHeight="1">
      <c r="A3" s="1" t="s">
        <v>259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8">
        <v>2.8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ht="14.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8">
        <v>2.2000000000000002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ht="14.4" customHeight="1">
      <c r="A5" s="1">
        <v>2.5</v>
      </c>
      <c r="B5" s="1">
        <v>4.8</v>
      </c>
      <c r="C5" s="1">
        <v>3.2</v>
      </c>
      <c r="D5" s="1">
        <v>2.1</v>
      </c>
      <c r="E5" s="1">
        <v>4.5</v>
      </c>
      <c r="F5" s="1">
        <v>2.9</v>
      </c>
      <c r="G5" s="1">
        <v>2.2999999999999998</v>
      </c>
      <c r="H5" s="1">
        <v>3.1</v>
      </c>
      <c r="I5" s="1">
        <v>4.2</v>
      </c>
      <c r="J5" s="1">
        <v>3.9</v>
      </c>
      <c r="K5" s="1"/>
      <c r="L5" s="1"/>
      <c r="M5" s="38">
        <v>3.1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ht="14.4" customHeight="1">
      <c r="A6" s="1">
        <v>2.8</v>
      </c>
      <c r="B6" s="1">
        <v>4.0999999999999996</v>
      </c>
      <c r="C6" s="1">
        <v>2.6</v>
      </c>
      <c r="D6" s="1">
        <v>2.4</v>
      </c>
      <c r="E6" s="1">
        <v>4.7</v>
      </c>
      <c r="F6" s="1">
        <v>3.3</v>
      </c>
      <c r="G6" s="1">
        <v>2.7</v>
      </c>
      <c r="H6" s="1">
        <v>3</v>
      </c>
      <c r="I6" s="1">
        <v>4.3</v>
      </c>
      <c r="J6" s="1">
        <v>3.7</v>
      </c>
      <c r="K6" s="1"/>
      <c r="L6" s="1"/>
      <c r="M6" s="38">
        <v>2.8</v>
      </c>
      <c r="N6" s="1"/>
      <c r="O6" s="56" t="s">
        <v>236</v>
      </c>
      <c r="P6" s="1">
        <f>SKEW(M2:M97)</f>
        <v>0.22402536454542682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ht="14.4" customHeight="1">
      <c r="A7" s="1">
        <v>2.2000000000000002</v>
      </c>
      <c r="B7" s="1">
        <v>3.6</v>
      </c>
      <c r="C7" s="1">
        <v>4</v>
      </c>
      <c r="D7" s="1">
        <v>2.7</v>
      </c>
      <c r="E7" s="1">
        <v>3.8</v>
      </c>
      <c r="F7" s="1">
        <v>3.5</v>
      </c>
      <c r="G7" s="1">
        <v>3.2</v>
      </c>
      <c r="H7" s="1">
        <v>4.4000000000000004</v>
      </c>
      <c r="I7" s="1">
        <v>2</v>
      </c>
      <c r="J7" s="1">
        <v>3.4</v>
      </c>
      <c r="K7" s="1"/>
      <c r="L7" s="1"/>
      <c r="M7" s="38">
        <v>2.2000000000000002</v>
      </c>
      <c r="N7" s="1"/>
      <c r="O7" s="7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ht="14.4" customHeight="1">
      <c r="A8" s="1">
        <v>3.1</v>
      </c>
      <c r="B8" s="1">
        <v>2.9</v>
      </c>
      <c r="C8" s="1">
        <v>4.5999999999999996</v>
      </c>
      <c r="D8" s="1">
        <v>3.3</v>
      </c>
      <c r="E8" s="1">
        <v>2.5</v>
      </c>
      <c r="F8" s="1">
        <v>4.9000000000000004</v>
      </c>
      <c r="G8" s="1">
        <v>2.8</v>
      </c>
      <c r="H8" s="1">
        <v>3</v>
      </c>
      <c r="I8" s="1">
        <v>4.2</v>
      </c>
      <c r="J8" s="1">
        <v>3.9</v>
      </c>
      <c r="K8" s="1"/>
      <c r="L8" s="1"/>
      <c r="M8" s="38">
        <v>3.1</v>
      </c>
      <c r="N8" s="1"/>
      <c r="O8" s="56" t="s">
        <v>237</v>
      </c>
      <c r="P8" s="1">
        <f>KURT(M2:M97)</f>
        <v>-0.93120912452529092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ht="14.4" customHeight="1">
      <c r="A9" s="1">
        <v>2.8</v>
      </c>
      <c r="B9" s="1">
        <v>4.0999999999999996</v>
      </c>
      <c r="C9" s="1">
        <v>2.6</v>
      </c>
      <c r="D9" s="1">
        <v>2.4</v>
      </c>
      <c r="E9" s="1">
        <v>4.7</v>
      </c>
      <c r="F9" s="1">
        <v>3.3</v>
      </c>
      <c r="G9" s="1">
        <v>2.7</v>
      </c>
      <c r="H9" s="1">
        <v>3</v>
      </c>
      <c r="I9" s="1">
        <v>4.3</v>
      </c>
      <c r="J9" s="1">
        <v>3.7</v>
      </c>
      <c r="K9" s="1"/>
      <c r="L9" s="1"/>
      <c r="M9" s="38">
        <v>2.8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ht="14.4" customHeight="1">
      <c r="A10" s="1">
        <v>2.2000000000000002</v>
      </c>
      <c r="B10" s="1">
        <v>3.6</v>
      </c>
      <c r="C10" s="1">
        <v>4</v>
      </c>
      <c r="D10" s="1">
        <v>2.7</v>
      </c>
      <c r="E10" s="1">
        <v>3.8</v>
      </c>
      <c r="F10" s="1">
        <v>3.5</v>
      </c>
      <c r="G10" s="1">
        <v>3.2</v>
      </c>
      <c r="H10" s="1">
        <v>4.4000000000000004</v>
      </c>
      <c r="I10" s="1">
        <v>2</v>
      </c>
      <c r="J10" s="1">
        <v>3.4</v>
      </c>
      <c r="K10" s="1"/>
      <c r="L10" s="25"/>
      <c r="M10" s="38">
        <v>2.2000000000000002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ht="14.4" customHeight="1">
      <c r="A11" s="1">
        <v>3.1</v>
      </c>
      <c r="B11" s="1">
        <v>2.9</v>
      </c>
      <c r="C11" s="1">
        <v>4.5999999999999996</v>
      </c>
      <c r="D11" s="1">
        <v>3.3</v>
      </c>
      <c r="E11" s="1">
        <v>2.5</v>
      </c>
      <c r="F11" s="1">
        <v>4.9000000000000004</v>
      </c>
      <c r="G11" s="1">
        <v>2.8</v>
      </c>
      <c r="H11" s="1">
        <v>3</v>
      </c>
      <c r="I11" s="1">
        <v>4.2</v>
      </c>
      <c r="J11" s="1">
        <v>3.9</v>
      </c>
      <c r="K11" s="1"/>
      <c r="L11" s="1"/>
      <c r="M11" s="38">
        <v>3.1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ht="14.4" customHeight="1">
      <c r="A12" s="1">
        <v>2.8</v>
      </c>
      <c r="B12" s="1">
        <v>4.0999999999999996</v>
      </c>
      <c r="C12" s="1">
        <v>2.6</v>
      </c>
      <c r="D12" s="1">
        <v>2.4</v>
      </c>
      <c r="E12" s="1">
        <v>4.7</v>
      </c>
      <c r="F12" s="1">
        <v>3.3</v>
      </c>
      <c r="G12" s="1">
        <v>2.7</v>
      </c>
      <c r="H12" s="1">
        <v>3</v>
      </c>
      <c r="I12" s="1">
        <v>4.3</v>
      </c>
      <c r="J12" s="1">
        <v>3.7</v>
      </c>
      <c r="K12" s="1"/>
      <c r="L12" s="1"/>
      <c r="M12" s="38">
        <v>4.8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ht="14.4" customHeight="1">
      <c r="A13" s="1">
        <v>2.2000000000000002</v>
      </c>
      <c r="B13" s="1">
        <v>3.6</v>
      </c>
      <c r="C13" s="1">
        <v>4</v>
      </c>
      <c r="D13" s="1">
        <v>2.7</v>
      </c>
      <c r="E13" s="1">
        <v>3.8</v>
      </c>
      <c r="F13" s="1">
        <v>3.5</v>
      </c>
      <c r="G13" s="1">
        <v>3.2</v>
      </c>
      <c r="H13" s="1">
        <v>4.4000000000000004</v>
      </c>
      <c r="I13" s="1">
        <v>2</v>
      </c>
      <c r="J13" s="1">
        <v>3.4</v>
      </c>
      <c r="K13" s="1"/>
      <c r="L13" s="1"/>
      <c r="M13" s="38">
        <v>4.0999999999999996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ht="14.4" customHeight="1">
      <c r="A14" s="1">
        <v>3.1</v>
      </c>
      <c r="B14" s="1">
        <v>2.9</v>
      </c>
      <c r="C14" s="1">
        <v>4.5999999999999996</v>
      </c>
      <c r="D14" s="1">
        <v>3.3</v>
      </c>
      <c r="E14" s="1">
        <v>2.5</v>
      </c>
      <c r="F14" s="1">
        <v>4.9000000000000004</v>
      </c>
      <c r="G14" s="1"/>
      <c r="H14" s="1"/>
      <c r="I14" s="1"/>
      <c r="J14" s="1"/>
      <c r="K14" s="1"/>
      <c r="L14" s="1"/>
      <c r="M14" s="38">
        <v>3.6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14.4" customHeight="1">
      <c r="A15" s="1" t="s">
        <v>260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38">
        <v>2.9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ht="14.4" customHeight="1">
      <c r="A16" s="1" t="s">
        <v>261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8">
        <v>4.0999999999999996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14.4" customHeight="1">
      <c r="A17" s="1" t="s">
        <v>262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8">
        <v>3.6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14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8">
        <v>2.9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14.4" customHeight="1">
      <c r="A19" s="27" t="s">
        <v>7</v>
      </c>
      <c r="B19" s="33" t="s">
        <v>238</v>
      </c>
      <c r="C19" s="1" t="s">
        <v>32</v>
      </c>
      <c r="D19" s="56" t="s">
        <v>236</v>
      </c>
      <c r="E19" s="72" t="s">
        <v>240</v>
      </c>
      <c r="F19" s="72"/>
      <c r="G19" s="72"/>
      <c r="H19" s="72" t="s">
        <v>263</v>
      </c>
      <c r="I19" s="72"/>
      <c r="J19" s="72"/>
      <c r="K19" s="72"/>
      <c r="L19" s="1"/>
      <c r="M19" s="38">
        <v>4.0999999999999996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14.4" customHeight="1">
      <c r="A20" s="1"/>
      <c r="B20" s="1"/>
      <c r="C20" s="1"/>
      <c r="D20" s="71"/>
      <c r="E20" s="72"/>
      <c r="F20" s="72"/>
      <c r="G20" s="72"/>
      <c r="H20" s="72"/>
      <c r="I20" s="72"/>
      <c r="J20" s="72"/>
      <c r="K20" s="72"/>
      <c r="L20" s="1"/>
      <c r="M20" s="38">
        <v>3.6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14.4" customHeight="1">
      <c r="A21" s="1"/>
      <c r="B21" s="1"/>
      <c r="C21" s="1" t="s">
        <v>31</v>
      </c>
      <c r="D21" s="56" t="s">
        <v>237</v>
      </c>
      <c r="E21" s="72" t="s">
        <v>264</v>
      </c>
      <c r="F21" s="72"/>
      <c r="G21" s="72" t="s">
        <v>265</v>
      </c>
      <c r="H21" s="72"/>
      <c r="I21" s="72"/>
      <c r="J21" s="72"/>
      <c r="K21" s="72"/>
      <c r="L21" s="1"/>
      <c r="M21" s="38">
        <v>2.9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14.4" customHeight="1">
      <c r="A22" s="1"/>
      <c r="B22" s="1"/>
      <c r="C22" s="1"/>
      <c r="D22" s="72"/>
      <c r="E22" s="1"/>
      <c r="F22" s="1"/>
      <c r="G22" s="1"/>
      <c r="H22" s="1"/>
      <c r="I22" s="1"/>
      <c r="J22" s="1"/>
      <c r="K22" s="1"/>
      <c r="L22" s="1"/>
      <c r="M22" s="38">
        <v>3.2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14.4" customHeight="1">
      <c r="A23" s="1"/>
      <c r="B23" s="1"/>
      <c r="C23" s="1" t="s">
        <v>33</v>
      </c>
      <c r="D23" s="73" t="s">
        <v>242</v>
      </c>
      <c r="E23" s="81" t="s">
        <v>266</v>
      </c>
      <c r="F23" s="82"/>
      <c r="G23" s="82"/>
      <c r="H23" s="79"/>
      <c r="I23" s="79"/>
      <c r="J23" s="79"/>
      <c r="K23" s="79"/>
      <c r="L23" s="79"/>
      <c r="M23" s="38">
        <v>2.6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14.4" customHeight="1">
      <c r="A24" s="1"/>
      <c r="B24" s="1"/>
      <c r="C24" s="1"/>
      <c r="D24" s="1"/>
      <c r="E24" s="80"/>
      <c r="F24" s="79"/>
      <c r="G24" s="79"/>
      <c r="H24" s="79"/>
      <c r="I24" s="79"/>
      <c r="J24" s="79"/>
      <c r="K24" s="79"/>
      <c r="L24" s="79"/>
      <c r="M24" s="38">
        <v>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ht="14.4" customHeight="1">
      <c r="A25" s="1"/>
      <c r="B25" s="1"/>
      <c r="C25" s="1"/>
      <c r="D25" s="1"/>
      <c r="E25" s="80" t="s">
        <v>268</v>
      </c>
      <c r="F25" s="79"/>
      <c r="G25" s="79"/>
      <c r="H25" s="79"/>
      <c r="I25" s="79"/>
      <c r="J25" s="79"/>
      <c r="K25" s="79"/>
      <c r="L25" s="79"/>
      <c r="M25" s="38">
        <v>4.5999999999999996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14.4" customHeight="1">
      <c r="A26" s="1"/>
      <c r="B26" s="1"/>
      <c r="C26" s="1"/>
      <c r="D26" s="1"/>
      <c r="E26" s="80"/>
      <c r="F26" s="79"/>
      <c r="G26" s="79"/>
      <c r="H26" s="79"/>
      <c r="I26" s="79"/>
      <c r="J26" s="79"/>
      <c r="K26" s="79"/>
      <c r="L26" s="79"/>
      <c r="M26" s="38">
        <v>2.6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ht="14.4" customHeight="1">
      <c r="A27" s="1"/>
      <c r="B27" s="1"/>
      <c r="C27" s="1"/>
      <c r="D27" s="1"/>
      <c r="E27" s="80" t="s">
        <v>269</v>
      </c>
      <c r="F27" s="79"/>
      <c r="G27" s="79"/>
      <c r="H27" s="79"/>
      <c r="I27" s="79"/>
      <c r="J27" s="79"/>
      <c r="K27" s="79"/>
      <c r="L27" s="79"/>
      <c r="M27" s="38">
        <v>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ht="14.4" customHeight="1">
      <c r="A28" s="1"/>
      <c r="B28" s="1"/>
      <c r="C28" s="1"/>
      <c r="D28" s="1"/>
      <c r="E28" s="80"/>
      <c r="F28" s="79"/>
      <c r="G28" s="79"/>
      <c r="H28" s="79"/>
      <c r="I28" s="79"/>
      <c r="J28" s="79"/>
      <c r="K28" s="79"/>
      <c r="L28" s="79"/>
      <c r="M28" s="38">
        <v>4.5999999999999996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14.4" customHeight="1">
      <c r="A29" s="1"/>
      <c r="B29" s="1"/>
      <c r="C29" s="1"/>
      <c r="D29" s="1"/>
      <c r="E29" s="80" t="s">
        <v>270</v>
      </c>
      <c r="F29" s="79"/>
      <c r="G29" s="79"/>
      <c r="H29" s="79"/>
      <c r="I29" s="79"/>
      <c r="J29" s="79"/>
      <c r="K29" s="79"/>
      <c r="L29" s="79"/>
      <c r="M29" s="38">
        <v>2.6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14.4" customHeight="1">
      <c r="A30" s="1"/>
      <c r="B30" s="1"/>
      <c r="C30" s="1"/>
      <c r="D30" s="1"/>
      <c r="E30" s="79"/>
      <c r="F30" s="79"/>
      <c r="G30" s="79"/>
      <c r="H30" s="79"/>
      <c r="I30" s="79"/>
      <c r="J30" s="79"/>
      <c r="K30" s="79"/>
      <c r="L30" s="79"/>
      <c r="M30" s="38">
        <v>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ht="14.4" customHeight="1">
      <c r="A31" s="1"/>
      <c r="B31" s="1"/>
      <c r="C31" s="1"/>
      <c r="D31" s="1"/>
      <c r="E31" s="79"/>
      <c r="F31" s="79"/>
      <c r="G31" s="79"/>
      <c r="H31" s="79"/>
      <c r="I31" s="79"/>
      <c r="J31" s="79"/>
      <c r="K31" s="79"/>
      <c r="L31" s="79"/>
      <c r="M31" s="38">
        <v>4.5999999999999996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ht="14.4" customHeight="1">
      <c r="A32" s="1"/>
      <c r="B32" s="1"/>
      <c r="C32" s="1"/>
      <c r="D32" s="1"/>
      <c r="E32" s="79"/>
      <c r="F32" s="79"/>
      <c r="G32" s="79"/>
      <c r="H32" s="79"/>
      <c r="I32" s="79"/>
      <c r="J32" s="79"/>
      <c r="K32" s="79"/>
      <c r="L32" s="79"/>
      <c r="M32" s="38">
        <v>2.1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ht="14.4" customHeight="1">
      <c r="A33" s="1"/>
      <c r="B33" s="1"/>
      <c r="C33" s="1"/>
      <c r="D33" s="1"/>
      <c r="E33" s="81" t="s">
        <v>267</v>
      </c>
      <c r="F33" s="82"/>
      <c r="G33" s="82"/>
      <c r="H33" s="79"/>
      <c r="I33" s="79"/>
      <c r="J33" s="79"/>
      <c r="K33" s="79"/>
      <c r="L33" s="79"/>
      <c r="M33" s="38">
        <v>2.4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ht="14.4" customHeight="1">
      <c r="A34" s="1"/>
      <c r="B34" s="1"/>
      <c r="C34" s="1"/>
      <c r="D34" s="1"/>
      <c r="E34" s="80"/>
      <c r="F34" s="79"/>
      <c r="G34" s="79"/>
      <c r="H34" s="79"/>
      <c r="I34" s="79"/>
      <c r="J34" s="79"/>
      <c r="K34" s="79"/>
      <c r="L34" s="79"/>
      <c r="M34" s="38">
        <v>2.7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ht="14.4" customHeight="1">
      <c r="A35" s="1"/>
      <c r="B35" s="1"/>
      <c r="C35" s="1"/>
      <c r="D35" s="1"/>
      <c r="E35" s="80" t="s">
        <v>271</v>
      </c>
      <c r="F35" s="79"/>
      <c r="G35" s="79"/>
      <c r="H35" s="79"/>
      <c r="I35" s="79"/>
      <c r="J35" s="79"/>
      <c r="K35" s="79"/>
      <c r="L35" s="79"/>
      <c r="M35" s="38">
        <v>3.3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ht="14.4" customHeight="1">
      <c r="A36" s="1"/>
      <c r="B36" s="1"/>
      <c r="C36" s="1"/>
      <c r="D36" s="1"/>
      <c r="E36" s="80"/>
      <c r="F36" s="79"/>
      <c r="G36" s="79"/>
      <c r="H36" s="79"/>
      <c r="I36" s="79"/>
      <c r="J36" s="79"/>
      <c r="K36" s="79"/>
      <c r="L36" s="79"/>
      <c r="M36" s="38">
        <v>2.4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ht="14.4" customHeight="1">
      <c r="A37" s="1"/>
      <c r="B37" s="1"/>
      <c r="C37" s="1"/>
      <c r="D37" s="1"/>
      <c r="E37" s="80" t="s">
        <v>272</v>
      </c>
      <c r="F37" s="79"/>
      <c r="G37" s="79"/>
      <c r="H37" s="79"/>
      <c r="I37" s="79"/>
      <c r="J37" s="79"/>
      <c r="K37" s="79"/>
      <c r="L37" s="79"/>
      <c r="M37" s="38">
        <v>2.7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14.4" customHeight="1">
      <c r="A38" s="1"/>
      <c r="B38" s="1"/>
      <c r="C38" s="1"/>
      <c r="D38" s="1"/>
      <c r="E38" s="80"/>
      <c r="F38" s="79"/>
      <c r="G38" s="79"/>
      <c r="H38" s="79"/>
      <c r="I38" s="79"/>
      <c r="J38" s="79"/>
      <c r="K38" s="79"/>
      <c r="L38" s="79"/>
      <c r="M38" s="38">
        <v>3.3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14.4" customHeight="1">
      <c r="A39" s="1"/>
      <c r="B39" s="1"/>
      <c r="C39" s="1"/>
      <c r="D39" s="1"/>
      <c r="E39" s="80" t="s">
        <v>273</v>
      </c>
      <c r="F39" s="79"/>
      <c r="G39" s="79"/>
      <c r="H39" s="79"/>
      <c r="I39" s="79"/>
      <c r="J39" s="79"/>
      <c r="K39" s="79"/>
      <c r="L39" s="79"/>
      <c r="M39" s="38">
        <v>2.4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14.4" customHeight="1">
      <c r="A40" s="1"/>
      <c r="B40" s="1"/>
      <c r="C40" s="1"/>
      <c r="D40" s="1"/>
      <c r="E40" s="79"/>
      <c r="F40" s="79"/>
      <c r="G40" s="79"/>
      <c r="H40" s="79"/>
      <c r="I40" s="79"/>
      <c r="J40" s="79"/>
      <c r="K40" s="79"/>
      <c r="L40" s="79"/>
      <c r="M40" s="38">
        <v>2.7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ht="14.4" customHeight="1">
      <c r="A41" s="1"/>
      <c r="B41" s="1"/>
      <c r="C41" s="1"/>
      <c r="D41" s="1"/>
      <c r="E41" s="79"/>
      <c r="F41" s="79"/>
      <c r="G41" s="79"/>
      <c r="H41" s="79"/>
      <c r="I41" s="79"/>
      <c r="J41" s="79"/>
      <c r="K41" s="79"/>
      <c r="L41" s="79"/>
      <c r="M41" s="38">
        <v>3.3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14.4" customHeight="1">
      <c r="A42" s="1"/>
      <c r="B42" s="1"/>
      <c r="C42" s="1"/>
      <c r="D42" s="1"/>
      <c r="E42" s="79"/>
      <c r="F42" s="79"/>
      <c r="G42" s="79"/>
      <c r="H42" s="79"/>
      <c r="I42" s="79"/>
      <c r="J42" s="79"/>
      <c r="K42" s="79"/>
      <c r="L42" s="79"/>
      <c r="M42" s="38">
        <v>4.5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14.4" customHeight="1">
      <c r="A43" s="1"/>
      <c r="B43" s="1"/>
      <c r="C43" s="1"/>
      <c r="D43" s="1"/>
      <c r="E43" s="81" t="s">
        <v>246</v>
      </c>
      <c r="F43" s="82"/>
      <c r="G43" s="82"/>
      <c r="H43" s="79"/>
      <c r="I43" s="79"/>
      <c r="J43" s="79"/>
      <c r="K43" s="79"/>
      <c r="L43" s="79"/>
      <c r="M43" s="38">
        <v>4.7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14.4" customHeight="1">
      <c r="A44" s="1"/>
      <c r="B44" s="1"/>
      <c r="C44" s="1"/>
      <c r="D44" s="1"/>
      <c r="E44" s="80"/>
      <c r="F44" s="79"/>
      <c r="G44" s="79"/>
      <c r="H44" s="79"/>
      <c r="I44" s="79"/>
      <c r="J44" s="79"/>
      <c r="K44" s="79"/>
      <c r="L44" s="79"/>
      <c r="M44" s="38">
        <v>3.8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14.4" customHeight="1">
      <c r="A45" s="1"/>
      <c r="B45" s="1"/>
      <c r="C45" s="1"/>
      <c r="D45" s="1"/>
      <c r="E45" s="80" t="s">
        <v>274</v>
      </c>
      <c r="F45" s="79"/>
      <c r="G45" s="79"/>
      <c r="H45" s="79"/>
      <c r="I45" s="79"/>
      <c r="J45" s="79"/>
      <c r="K45" s="79"/>
      <c r="L45" s="79"/>
      <c r="M45" s="38">
        <v>2.5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14.4" customHeight="1">
      <c r="A46" s="1"/>
      <c r="B46" s="1"/>
      <c r="C46" s="1"/>
      <c r="D46" s="1"/>
      <c r="E46" s="80"/>
      <c r="F46" s="79"/>
      <c r="G46" s="79"/>
      <c r="H46" s="79"/>
      <c r="I46" s="79"/>
      <c r="J46" s="79"/>
      <c r="K46" s="79"/>
      <c r="L46" s="79"/>
      <c r="M46" s="38">
        <v>4.7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14.4" customHeight="1">
      <c r="A47" s="1"/>
      <c r="B47" s="1"/>
      <c r="C47" s="1"/>
      <c r="D47" s="1"/>
      <c r="E47" s="80" t="s">
        <v>275</v>
      </c>
      <c r="F47" s="79"/>
      <c r="G47" s="79"/>
      <c r="H47" s="79"/>
      <c r="I47" s="79"/>
      <c r="J47" s="79"/>
      <c r="K47" s="79"/>
      <c r="L47" s="79"/>
      <c r="M47" s="38">
        <v>3.8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14.4" customHeight="1">
      <c r="A48" s="1"/>
      <c r="B48" s="1"/>
      <c r="C48" s="1"/>
      <c r="D48" s="1"/>
      <c r="E48" s="80"/>
      <c r="F48" s="79"/>
      <c r="G48" s="79"/>
      <c r="H48" s="79"/>
      <c r="I48" s="79"/>
      <c r="J48" s="79"/>
      <c r="K48" s="79"/>
      <c r="L48" s="79"/>
      <c r="M48" s="38">
        <v>2.5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ht="14.4" customHeight="1">
      <c r="A49" s="1"/>
      <c r="B49" s="1"/>
      <c r="C49" s="1"/>
      <c r="D49" s="1"/>
      <c r="E49" s="80" t="s">
        <v>276</v>
      </c>
      <c r="F49" s="79"/>
      <c r="G49" s="79"/>
      <c r="H49" s="79"/>
      <c r="I49" s="79"/>
      <c r="J49" s="79"/>
      <c r="K49" s="79"/>
      <c r="L49" s="79"/>
      <c r="M49" s="38">
        <v>4.7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ht="14.4" customHeight="1">
      <c r="A50" s="1"/>
      <c r="B50" s="1"/>
      <c r="C50" s="1"/>
      <c r="D50" s="1"/>
      <c r="E50" s="79"/>
      <c r="F50" s="79"/>
      <c r="G50" s="79"/>
      <c r="H50" s="79"/>
      <c r="I50" s="79"/>
      <c r="J50" s="79"/>
      <c r="K50" s="79"/>
      <c r="L50" s="79"/>
      <c r="M50" s="38">
        <v>3.8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 ht="14.4" customHeight="1">
      <c r="A51" s="1"/>
      <c r="B51" s="1"/>
      <c r="C51" s="1"/>
      <c r="D51" s="1"/>
      <c r="E51" s="79"/>
      <c r="F51" s="79"/>
      <c r="G51" s="79"/>
      <c r="H51" s="79"/>
      <c r="I51" s="79"/>
      <c r="J51" s="79"/>
      <c r="K51" s="79"/>
      <c r="L51" s="79"/>
      <c r="M51" s="38">
        <v>2.5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ht="14.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8">
        <v>2.9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 ht="14.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8">
        <v>3.3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ht="14.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8">
        <v>3.5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ht="14.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8">
        <v>4.9000000000000004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ht="14.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8">
        <v>3.3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ht="14.4" customHeight="1">
      <c r="M57" s="38">
        <v>3.5</v>
      </c>
    </row>
    <row r="58" spans="1:81" ht="14.4" customHeight="1">
      <c r="M58" s="38">
        <v>4.9000000000000004</v>
      </c>
    </row>
    <row r="59" spans="1:81" ht="14.4" customHeight="1">
      <c r="M59" s="38">
        <v>3.3</v>
      </c>
    </row>
    <row r="60" spans="1:81" ht="14.4" customHeight="1">
      <c r="M60" s="38">
        <v>3.5</v>
      </c>
    </row>
    <row r="61" spans="1:81" ht="14.4" customHeight="1">
      <c r="M61" s="38">
        <v>4.9000000000000004</v>
      </c>
    </row>
    <row r="62" spans="1:81" ht="14.4" customHeight="1">
      <c r="M62" s="38">
        <v>2.2999999999999998</v>
      </c>
    </row>
    <row r="63" spans="1:81" ht="14.4" customHeight="1">
      <c r="M63" s="38">
        <v>2.7</v>
      </c>
    </row>
    <row r="64" spans="1:81" ht="14.4" customHeight="1">
      <c r="M64" s="38">
        <v>3.2</v>
      </c>
    </row>
    <row r="65" spans="13:13" ht="14.4" customHeight="1">
      <c r="M65" s="38">
        <v>2.8</v>
      </c>
    </row>
    <row r="66" spans="13:13" ht="14.4" customHeight="1">
      <c r="M66" s="38">
        <v>2.7</v>
      </c>
    </row>
    <row r="67" spans="13:13" ht="14.4" customHeight="1">
      <c r="M67" s="38">
        <v>3.2</v>
      </c>
    </row>
    <row r="68" spans="13:13" ht="14.4" customHeight="1">
      <c r="M68" s="38">
        <v>2.8</v>
      </c>
    </row>
    <row r="69" spans="13:13" ht="14.4" customHeight="1">
      <c r="M69" s="38">
        <v>2.7</v>
      </c>
    </row>
    <row r="70" spans="13:13" ht="14.4" customHeight="1">
      <c r="M70" s="38">
        <v>3.2</v>
      </c>
    </row>
    <row r="71" spans="13:13" ht="14.4" customHeight="1">
      <c r="M71" s="38">
        <v>3.1</v>
      </c>
    </row>
    <row r="72" spans="13:13" ht="14.4" customHeight="1">
      <c r="M72" s="38">
        <v>3</v>
      </c>
    </row>
    <row r="73" spans="13:13" ht="14.4" customHeight="1">
      <c r="M73" s="38">
        <v>4.4000000000000004</v>
      </c>
    </row>
    <row r="74" spans="13:13" ht="14.4" customHeight="1">
      <c r="M74" s="38">
        <v>3</v>
      </c>
    </row>
    <row r="75" spans="13:13" ht="14.4" customHeight="1">
      <c r="M75" s="38">
        <v>3</v>
      </c>
    </row>
    <row r="76" spans="13:13" ht="14.4" customHeight="1">
      <c r="M76" s="38">
        <v>4.4000000000000004</v>
      </c>
    </row>
    <row r="77" spans="13:13" ht="14.4" customHeight="1">
      <c r="M77" s="38">
        <v>3</v>
      </c>
    </row>
    <row r="78" spans="13:13" ht="14.4" customHeight="1">
      <c r="M78" s="38">
        <v>3</v>
      </c>
    </row>
    <row r="79" spans="13:13" ht="14.4" customHeight="1">
      <c r="M79" s="38">
        <v>4.4000000000000004</v>
      </c>
    </row>
    <row r="80" spans="13:13" ht="14.4" customHeight="1">
      <c r="M80" s="38">
        <v>4.2</v>
      </c>
    </row>
    <row r="81" spans="13:13" ht="14.4" customHeight="1">
      <c r="M81" s="38">
        <v>4.3</v>
      </c>
    </row>
    <row r="82" spans="13:13" ht="14.4" customHeight="1">
      <c r="M82" s="38">
        <v>2</v>
      </c>
    </row>
    <row r="83" spans="13:13" ht="14.4" customHeight="1">
      <c r="M83" s="38">
        <v>4.2</v>
      </c>
    </row>
    <row r="84" spans="13:13" ht="14.4" customHeight="1">
      <c r="M84" s="38">
        <v>4.3</v>
      </c>
    </row>
    <row r="85" spans="13:13" ht="14.4" customHeight="1">
      <c r="M85" s="38">
        <v>2</v>
      </c>
    </row>
    <row r="86" spans="13:13" ht="14.4" customHeight="1">
      <c r="M86" s="38">
        <v>4.2</v>
      </c>
    </row>
    <row r="87" spans="13:13" ht="14.4" customHeight="1">
      <c r="M87" s="38">
        <v>4.3</v>
      </c>
    </row>
    <row r="88" spans="13:13" ht="14.4" customHeight="1">
      <c r="M88" s="38">
        <v>2</v>
      </c>
    </row>
    <row r="89" spans="13:13" ht="14.4" customHeight="1">
      <c r="M89" s="38">
        <v>3.9</v>
      </c>
    </row>
    <row r="90" spans="13:13" ht="14.4" customHeight="1">
      <c r="M90" s="38">
        <v>3.7</v>
      </c>
    </row>
    <row r="91" spans="13:13" ht="14.4" customHeight="1">
      <c r="M91" s="38">
        <v>3.4</v>
      </c>
    </row>
    <row r="92" spans="13:13" ht="14.4" customHeight="1">
      <c r="M92" s="38">
        <v>3.9</v>
      </c>
    </row>
    <row r="93" spans="13:13" ht="14.4" customHeight="1">
      <c r="M93" s="38">
        <v>3.7</v>
      </c>
    </row>
    <row r="94" spans="13:13" ht="14.4" customHeight="1">
      <c r="M94" s="38">
        <v>3.4</v>
      </c>
    </row>
    <row r="95" spans="13:13" ht="14.4" customHeight="1">
      <c r="M95" s="38">
        <v>3.9</v>
      </c>
    </row>
    <row r="96" spans="13:13" ht="14.4" customHeight="1">
      <c r="M96" s="38">
        <v>3.7</v>
      </c>
    </row>
    <row r="97" spans="13:13" ht="14.4" customHeight="1">
      <c r="M97" s="38">
        <v>3.4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D477-08DA-43D0-925A-713196F75599}">
  <dimension ref="A1:W101"/>
  <sheetViews>
    <sheetView workbookViewId="0">
      <selection activeCell="O1" sqref="O1:O101"/>
    </sheetView>
  </sheetViews>
  <sheetFormatPr defaultRowHeight="14.4"/>
  <cols>
    <col min="1" max="1" width="10.77734375" customWidth="1"/>
    <col min="2" max="2" width="17.88671875" customWidth="1"/>
    <col min="4" max="4" width="13.88671875" customWidth="1"/>
    <col min="8" max="8" width="13" customWidth="1"/>
    <col min="14" max="14" width="43.21875" customWidth="1"/>
    <col min="17" max="17" width="10.21875" bestFit="1" customWidth="1"/>
  </cols>
  <sheetData>
    <row r="1" spans="1:23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66" t="s">
        <v>29</v>
      </c>
      <c r="P1" s="1"/>
      <c r="Q1" s="1"/>
      <c r="R1" s="1"/>
      <c r="S1" s="1"/>
      <c r="T1" s="1"/>
      <c r="U1" s="1"/>
      <c r="V1" s="1"/>
      <c r="W1" s="1"/>
    </row>
    <row r="2" spans="1:23">
      <c r="A2" s="1" t="s">
        <v>279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8">
        <v>4</v>
      </c>
      <c r="P2" s="1"/>
      <c r="Q2" s="1"/>
      <c r="R2" s="1"/>
      <c r="S2" s="1"/>
      <c r="T2" s="1"/>
      <c r="U2" s="1"/>
      <c r="V2" s="1"/>
      <c r="W2" s="1"/>
    </row>
    <row r="3" spans="1:23">
      <c r="A3" s="1" t="s">
        <v>278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8">
        <v>5</v>
      </c>
      <c r="P3" s="1"/>
      <c r="Q3" s="1"/>
      <c r="R3" s="1"/>
      <c r="S3" s="1"/>
      <c r="T3" s="1"/>
      <c r="U3" s="1"/>
      <c r="V3" s="1"/>
      <c r="W3" s="1"/>
    </row>
    <row r="4" spans="1:23">
      <c r="A4" s="1">
        <v>4</v>
      </c>
      <c r="B4" s="1">
        <v>5</v>
      </c>
      <c r="C4" s="1">
        <v>3</v>
      </c>
      <c r="D4" s="1">
        <v>4</v>
      </c>
      <c r="E4" s="1">
        <v>4</v>
      </c>
      <c r="F4" s="1">
        <v>3</v>
      </c>
      <c r="G4" s="1">
        <v>2</v>
      </c>
      <c r="H4" s="1">
        <v>5</v>
      </c>
      <c r="I4" s="1">
        <v>4</v>
      </c>
      <c r="J4" s="1">
        <v>3</v>
      </c>
      <c r="K4" s="1"/>
      <c r="L4" s="1"/>
      <c r="M4" s="1"/>
      <c r="N4" s="1"/>
      <c r="O4" s="38">
        <v>4</v>
      </c>
      <c r="P4" s="1"/>
      <c r="Q4" s="1"/>
      <c r="R4" s="1"/>
      <c r="S4" s="1"/>
      <c r="T4" s="1"/>
      <c r="U4" s="1"/>
      <c r="V4" s="1"/>
      <c r="W4" s="1"/>
    </row>
    <row r="5" spans="1:23">
      <c r="A5" s="1">
        <v>5</v>
      </c>
      <c r="B5" s="1">
        <v>4</v>
      </c>
      <c r="C5" s="1">
        <v>2</v>
      </c>
      <c r="D5" s="1">
        <v>3</v>
      </c>
      <c r="E5" s="1">
        <v>4</v>
      </c>
      <c r="F5" s="1">
        <v>5</v>
      </c>
      <c r="G5" s="1">
        <v>3</v>
      </c>
      <c r="H5" s="1">
        <v>4</v>
      </c>
      <c r="I5" s="1">
        <v>5</v>
      </c>
      <c r="J5" s="1">
        <v>3</v>
      </c>
      <c r="K5" s="1"/>
      <c r="L5" s="1"/>
      <c r="M5" s="1"/>
      <c r="N5" s="1"/>
      <c r="O5" s="38">
        <v>3</v>
      </c>
      <c r="P5" s="1"/>
      <c r="Q5" s="56" t="s">
        <v>236</v>
      </c>
      <c r="R5" s="1">
        <f>SKEW(O2:O101)</f>
        <v>-0.21090973977304506</v>
      </c>
      <c r="S5" s="1"/>
      <c r="T5" s="1"/>
      <c r="U5" s="1"/>
      <c r="V5" s="1"/>
      <c r="W5" s="1"/>
    </row>
    <row r="6" spans="1:23" ht="15.6">
      <c r="A6" s="1">
        <v>4</v>
      </c>
      <c r="B6" s="1">
        <v>3</v>
      </c>
      <c r="C6" s="1">
        <v>2</v>
      </c>
      <c r="D6" s="1">
        <v>4</v>
      </c>
      <c r="E6" s="1">
        <v>5</v>
      </c>
      <c r="F6" s="1">
        <v>3</v>
      </c>
      <c r="G6" s="1">
        <v>4</v>
      </c>
      <c r="H6" s="1">
        <v>5</v>
      </c>
      <c r="I6" s="1">
        <v>4</v>
      </c>
      <c r="J6" s="1">
        <v>3</v>
      </c>
      <c r="K6" s="1"/>
      <c r="L6" s="1"/>
      <c r="M6" s="1"/>
      <c r="N6" s="1"/>
      <c r="O6" s="38">
        <v>3</v>
      </c>
      <c r="P6" s="1"/>
      <c r="Q6" s="71"/>
      <c r="R6" s="1"/>
      <c r="S6" s="1"/>
      <c r="T6" s="1"/>
      <c r="U6" s="1"/>
      <c r="V6" s="1"/>
      <c r="W6" s="1"/>
    </row>
    <row r="7" spans="1:23">
      <c r="A7" s="1">
        <v>3</v>
      </c>
      <c r="B7" s="1">
        <v>4</v>
      </c>
      <c r="C7" s="1">
        <v>5</v>
      </c>
      <c r="D7" s="1">
        <v>2</v>
      </c>
      <c r="E7" s="1">
        <v>3</v>
      </c>
      <c r="F7" s="1">
        <v>4</v>
      </c>
      <c r="G7" s="1">
        <v>4</v>
      </c>
      <c r="H7" s="1">
        <v>3</v>
      </c>
      <c r="I7" s="1">
        <v>5</v>
      </c>
      <c r="J7" s="1">
        <v>4</v>
      </c>
      <c r="K7" s="1"/>
      <c r="L7" s="1"/>
      <c r="M7" s="1"/>
      <c r="N7" s="1"/>
      <c r="O7" s="38">
        <v>5</v>
      </c>
      <c r="P7" s="1"/>
      <c r="Q7" s="56" t="s">
        <v>237</v>
      </c>
      <c r="R7" s="1">
        <f>KURT(O2:O101)</f>
        <v>-0.74525627211662426</v>
      </c>
      <c r="S7" s="1"/>
      <c r="T7" s="1"/>
      <c r="U7" s="1"/>
      <c r="V7" s="1"/>
      <c r="W7" s="1"/>
    </row>
    <row r="8" spans="1:23">
      <c r="A8" s="1">
        <v>3</v>
      </c>
      <c r="B8" s="1">
        <v>4</v>
      </c>
      <c r="C8" s="1">
        <v>5</v>
      </c>
      <c r="D8" s="1">
        <v>4</v>
      </c>
      <c r="E8" s="1">
        <v>2</v>
      </c>
      <c r="F8" s="1">
        <v>3</v>
      </c>
      <c r="G8" s="1">
        <v>4</v>
      </c>
      <c r="H8" s="1">
        <v>5</v>
      </c>
      <c r="I8" s="1">
        <v>3</v>
      </c>
      <c r="J8" s="1">
        <v>4</v>
      </c>
      <c r="K8" s="1"/>
      <c r="L8" s="1"/>
      <c r="M8" s="1"/>
      <c r="N8" s="1"/>
      <c r="O8" s="38">
        <v>3</v>
      </c>
      <c r="P8" s="1"/>
      <c r="Q8" s="1"/>
      <c r="R8" s="1"/>
      <c r="S8" s="1"/>
      <c r="T8" s="1"/>
      <c r="U8" s="1"/>
      <c r="V8" s="1"/>
      <c r="W8" s="1"/>
    </row>
    <row r="9" spans="1:23">
      <c r="A9" s="1">
        <v>5</v>
      </c>
      <c r="B9" s="1">
        <v>4</v>
      </c>
      <c r="C9" s="1">
        <v>3</v>
      </c>
      <c r="D9" s="1">
        <v>4</v>
      </c>
      <c r="E9" s="1">
        <v>5</v>
      </c>
      <c r="F9" s="1">
        <v>3</v>
      </c>
      <c r="G9" s="1">
        <v>4</v>
      </c>
      <c r="H9" s="1">
        <v>5</v>
      </c>
      <c r="I9" s="1">
        <v>4</v>
      </c>
      <c r="J9" s="1">
        <v>3</v>
      </c>
      <c r="K9" s="1"/>
      <c r="L9" s="1"/>
      <c r="M9" s="1"/>
      <c r="N9" s="1"/>
      <c r="O9" s="38">
        <v>3</v>
      </c>
      <c r="P9" s="1"/>
      <c r="Q9" s="1"/>
      <c r="R9" s="1"/>
      <c r="S9" s="1"/>
      <c r="T9" s="1"/>
      <c r="U9" s="1"/>
      <c r="V9" s="1"/>
      <c r="W9" s="1"/>
    </row>
    <row r="10" spans="1:23">
      <c r="A10" s="1">
        <v>3</v>
      </c>
      <c r="B10" s="1">
        <v>4</v>
      </c>
      <c r="C10" s="1">
        <v>5</v>
      </c>
      <c r="D10" s="1">
        <v>2</v>
      </c>
      <c r="E10" s="1">
        <v>3</v>
      </c>
      <c r="F10" s="1">
        <v>4</v>
      </c>
      <c r="G10" s="1">
        <v>4</v>
      </c>
      <c r="H10" s="1">
        <v>3</v>
      </c>
      <c r="I10" s="1">
        <v>5</v>
      </c>
      <c r="J10" s="1">
        <v>4</v>
      </c>
      <c r="K10" s="1"/>
      <c r="L10" s="1"/>
      <c r="M10" s="1"/>
      <c r="N10" s="1"/>
      <c r="O10" s="38">
        <v>5</v>
      </c>
      <c r="P10" s="1"/>
      <c r="Q10" s="1"/>
      <c r="R10" s="1"/>
      <c r="S10" s="1"/>
      <c r="T10" s="1"/>
      <c r="U10" s="1"/>
      <c r="V10" s="1"/>
      <c r="W10" s="1"/>
    </row>
    <row r="11" spans="1:23">
      <c r="A11" s="1">
        <v>3</v>
      </c>
      <c r="B11" s="1">
        <v>4</v>
      </c>
      <c r="C11" s="1">
        <v>5</v>
      </c>
      <c r="D11" s="1">
        <v>4</v>
      </c>
      <c r="E11" s="1">
        <v>2</v>
      </c>
      <c r="F11" s="1">
        <v>3</v>
      </c>
      <c r="G11" s="1">
        <v>4</v>
      </c>
      <c r="H11" s="1">
        <v>5</v>
      </c>
      <c r="I11" s="1">
        <v>3</v>
      </c>
      <c r="J11" s="1">
        <v>4</v>
      </c>
      <c r="K11" s="1"/>
      <c r="L11" s="1"/>
      <c r="M11" s="1"/>
      <c r="N11" s="1"/>
      <c r="O11" s="38">
        <v>3</v>
      </c>
      <c r="P11" s="1"/>
      <c r="Q11" s="1"/>
      <c r="R11" s="1"/>
      <c r="S11" s="1"/>
      <c r="T11" s="1"/>
      <c r="U11" s="1"/>
      <c r="V11" s="1"/>
      <c r="W11" s="1"/>
    </row>
    <row r="12" spans="1:23">
      <c r="A12" s="1">
        <v>5</v>
      </c>
      <c r="B12" s="1">
        <v>4</v>
      </c>
      <c r="C12" s="1">
        <v>3</v>
      </c>
      <c r="D12" s="1">
        <v>4</v>
      </c>
      <c r="E12" s="1">
        <v>5</v>
      </c>
      <c r="F12" s="1">
        <v>3</v>
      </c>
      <c r="G12" s="1">
        <v>4</v>
      </c>
      <c r="H12" s="1">
        <v>5</v>
      </c>
      <c r="I12" s="1">
        <v>4</v>
      </c>
      <c r="J12" s="1">
        <v>3</v>
      </c>
      <c r="K12" s="1"/>
      <c r="L12" s="1"/>
      <c r="M12" s="1"/>
      <c r="N12" s="1"/>
      <c r="O12" s="38">
        <v>5</v>
      </c>
      <c r="P12" s="1"/>
      <c r="Q12" s="1"/>
      <c r="R12" s="1"/>
      <c r="S12" s="1"/>
      <c r="T12" s="1"/>
      <c r="U12" s="1"/>
      <c r="V12" s="1"/>
      <c r="W12" s="1"/>
    </row>
    <row r="13" spans="1:23">
      <c r="A13" s="1">
        <v>3</v>
      </c>
      <c r="B13" s="1">
        <v>4</v>
      </c>
      <c r="C13" s="1">
        <v>5</v>
      </c>
      <c r="D13" s="1">
        <v>2</v>
      </c>
      <c r="E13" s="1">
        <v>3</v>
      </c>
      <c r="F13" s="1">
        <v>4</v>
      </c>
      <c r="G13" s="1">
        <v>4</v>
      </c>
      <c r="H13" s="1">
        <v>3</v>
      </c>
      <c r="I13" s="1">
        <v>5</v>
      </c>
      <c r="J13" s="1">
        <v>4</v>
      </c>
      <c r="K13" s="1"/>
      <c r="L13" s="1"/>
      <c r="M13" s="1"/>
      <c r="N13" s="1"/>
      <c r="O13" s="38">
        <v>4</v>
      </c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280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8">
        <v>3</v>
      </c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281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8">
        <v>4</v>
      </c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282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8">
        <v>4</v>
      </c>
      <c r="P16" s="1"/>
      <c r="Q16" s="1"/>
      <c r="R16" s="1"/>
      <c r="S16" s="1"/>
      <c r="T16" s="1"/>
      <c r="U16" s="1"/>
      <c r="V16" s="1"/>
      <c r="W16" s="1"/>
    </row>
    <row r="17" spans="1:23">
      <c r="A17" s="83" t="s">
        <v>7</v>
      </c>
      <c r="B17" s="33" t="s">
        <v>238</v>
      </c>
      <c r="C17" s="1" t="s">
        <v>32</v>
      </c>
      <c r="D17" s="56" t="s">
        <v>236</v>
      </c>
      <c r="E17" s="1" t="s">
        <v>283</v>
      </c>
      <c r="F17" s="1"/>
      <c r="G17" s="1"/>
      <c r="H17" s="1"/>
      <c r="I17" s="13">
        <v>-0.21</v>
      </c>
      <c r="J17" s="1"/>
      <c r="K17" s="1"/>
      <c r="L17" s="1"/>
      <c r="M17" s="1"/>
      <c r="N17" s="1"/>
      <c r="O17" s="38">
        <v>4</v>
      </c>
      <c r="P17" s="1"/>
      <c r="Q17" s="1"/>
      <c r="R17" s="1"/>
      <c r="S17" s="1"/>
      <c r="T17" s="1"/>
      <c r="U17" s="1"/>
      <c r="V17" s="1"/>
      <c r="W17" s="1"/>
    </row>
    <row r="18" spans="1:23" ht="15.6">
      <c r="A18" s="1"/>
      <c r="B18" s="1"/>
      <c r="C18" s="1"/>
      <c r="D18" s="71"/>
      <c r="E18" s="1"/>
      <c r="F18" s="1"/>
      <c r="G18" s="1"/>
      <c r="H18" s="1"/>
      <c r="I18" s="1"/>
      <c r="J18" s="1"/>
      <c r="K18" s="1"/>
      <c r="L18" s="1"/>
      <c r="M18" s="1"/>
      <c r="N18" s="1"/>
      <c r="O18" s="38">
        <v>4</v>
      </c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 t="s">
        <v>31</v>
      </c>
      <c r="D19" s="56" t="s">
        <v>237</v>
      </c>
      <c r="E19" s="1" t="s">
        <v>284</v>
      </c>
      <c r="F19" s="1"/>
      <c r="G19" s="1"/>
      <c r="H19" s="1"/>
      <c r="I19" s="1"/>
      <c r="J19" s="1"/>
      <c r="K19" s="1"/>
      <c r="L19" s="1"/>
      <c r="M19" s="1"/>
      <c r="N19" s="1"/>
      <c r="O19" s="38">
        <v>4</v>
      </c>
      <c r="P19" s="1"/>
      <c r="Q19" s="1"/>
      <c r="R19" s="1"/>
      <c r="S19" s="1"/>
      <c r="T19" s="1"/>
      <c r="U19" s="1"/>
      <c r="V19" s="1"/>
      <c r="W19" s="1"/>
    </row>
    <row r="20" spans="1:23" ht="15.6">
      <c r="A20" s="1"/>
      <c r="B20" s="1"/>
      <c r="C20" s="1"/>
      <c r="D20" s="72"/>
      <c r="E20" s="1"/>
      <c r="F20" s="1"/>
      <c r="G20" s="1"/>
      <c r="H20" s="1"/>
      <c r="I20" s="1"/>
      <c r="J20" s="1"/>
      <c r="K20" s="1"/>
      <c r="L20" s="1"/>
      <c r="M20" s="1"/>
      <c r="N20" s="1"/>
      <c r="O20" s="38">
        <v>4</v>
      </c>
      <c r="P20" s="1"/>
      <c r="Q20" s="1"/>
      <c r="R20" s="1"/>
      <c r="S20" s="1"/>
      <c r="T20" s="1"/>
      <c r="U20" s="1"/>
      <c r="V20" s="1"/>
      <c r="W20" s="1"/>
    </row>
    <row r="21" spans="1:23" ht="18">
      <c r="A21" s="1"/>
      <c r="B21" s="1"/>
      <c r="C21" s="1" t="s">
        <v>33</v>
      </c>
      <c r="D21" s="73" t="s">
        <v>242</v>
      </c>
      <c r="E21" s="86" t="s">
        <v>285</v>
      </c>
      <c r="F21" s="87"/>
      <c r="G21" s="87"/>
      <c r="H21" s="87"/>
      <c r="I21" s="84"/>
      <c r="J21" s="84"/>
      <c r="K21" s="84"/>
      <c r="L21" s="84"/>
      <c r="M21" s="84"/>
      <c r="N21" s="84"/>
      <c r="O21" s="38">
        <v>4</v>
      </c>
      <c r="P21" s="1"/>
      <c r="Q21" s="1"/>
      <c r="R21" s="1"/>
      <c r="S21" s="1"/>
      <c r="T21" s="1"/>
      <c r="U21" s="1"/>
      <c r="V21" s="1"/>
      <c r="W21" s="1"/>
    </row>
    <row r="22" spans="1:23" ht="18">
      <c r="A22" s="1"/>
      <c r="B22" s="1"/>
      <c r="C22" s="1"/>
      <c r="D22" s="1"/>
      <c r="E22" s="85"/>
      <c r="F22" s="84"/>
      <c r="G22" s="84"/>
      <c r="H22" s="84"/>
      <c r="I22" s="84"/>
      <c r="J22" s="84"/>
      <c r="K22" s="84"/>
      <c r="L22" s="84"/>
      <c r="M22" s="84"/>
      <c r="N22" s="84"/>
      <c r="O22" s="38">
        <v>3</v>
      </c>
      <c r="P22" s="1"/>
      <c r="Q22" s="1"/>
      <c r="R22" s="1"/>
      <c r="S22" s="1"/>
      <c r="T22" s="1"/>
      <c r="U22" s="1"/>
      <c r="V22" s="1"/>
      <c r="W22" s="1"/>
    </row>
    <row r="23" spans="1:23" ht="18">
      <c r="A23" s="1"/>
      <c r="B23" s="1"/>
      <c r="C23" s="1"/>
      <c r="D23" s="1"/>
      <c r="E23" s="85" t="s">
        <v>288</v>
      </c>
      <c r="F23" s="84"/>
      <c r="G23" s="84"/>
      <c r="H23" s="84"/>
      <c r="I23" s="84"/>
      <c r="J23" s="84"/>
      <c r="K23" s="84"/>
      <c r="L23" s="84"/>
      <c r="M23" s="84"/>
      <c r="N23" s="84"/>
      <c r="O23" s="38">
        <v>2</v>
      </c>
      <c r="P23" s="1"/>
      <c r="Q23" s="1"/>
      <c r="R23" s="1"/>
      <c r="S23" s="1"/>
      <c r="T23" s="1"/>
      <c r="U23" s="1"/>
      <c r="V23" s="1"/>
      <c r="W23" s="1"/>
    </row>
    <row r="24" spans="1:23" ht="18">
      <c r="A24" s="1"/>
      <c r="B24" s="1"/>
      <c r="C24" s="1"/>
      <c r="D24" s="1"/>
      <c r="E24" s="85"/>
      <c r="F24" s="84"/>
      <c r="G24" s="84"/>
      <c r="H24" s="84"/>
      <c r="I24" s="84"/>
      <c r="J24" s="84"/>
      <c r="K24" s="84"/>
      <c r="L24" s="84"/>
      <c r="M24" s="84"/>
      <c r="N24" s="84"/>
      <c r="O24" s="38">
        <v>2</v>
      </c>
      <c r="P24" s="1"/>
      <c r="Q24" s="1"/>
      <c r="R24" s="1"/>
      <c r="S24" s="1"/>
      <c r="T24" s="1"/>
      <c r="U24" s="1"/>
      <c r="V24" s="1"/>
      <c r="W24" s="1"/>
    </row>
    <row r="25" spans="1:23" ht="18">
      <c r="A25" s="1"/>
      <c r="B25" s="1"/>
      <c r="C25" s="1"/>
      <c r="D25" s="1"/>
      <c r="E25" s="85" t="s">
        <v>289</v>
      </c>
      <c r="F25" s="84"/>
      <c r="G25" s="84"/>
      <c r="H25" s="84"/>
      <c r="I25" s="84"/>
      <c r="J25" s="84"/>
      <c r="K25" s="84"/>
      <c r="L25" s="84"/>
      <c r="M25" s="84"/>
      <c r="N25" s="84"/>
      <c r="O25" s="38">
        <v>5</v>
      </c>
      <c r="P25" s="1"/>
      <c r="Q25" s="1"/>
      <c r="R25" s="1"/>
      <c r="S25" s="1"/>
      <c r="T25" s="1"/>
      <c r="U25" s="1"/>
      <c r="V25" s="1"/>
      <c r="W25" s="1"/>
    </row>
    <row r="26" spans="1:23" ht="18">
      <c r="A26" s="1"/>
      <c r="B26" s="1"/>
      <c r="C26" s="1"/>
      <c r="D26" s="1"/>
      <c r="E26" s="85"/>
      <c r="F26" s="84"/>
      <c r="G26" s="84"/>
      <c r="H26" s="84"/>
      <c r="I26" s="84"/>
      <c r="J26" s="84"/>
      <c r="K26" s="84"/>
      <c r="L26" s="84"/>
      <c r="M26" s="84"/>
      <c r="N26" s="84"/>
      <c r="O26" s="38">
        <v>5</v>
      </c>
      <c r="P26" s="1"/>
      <c r="Q26" s="1"/>
      <c r="R26" s="1"/>
      <c r="S26" s="1"/>
      <c r="T26" s="1"/>
      <c r="U26" s="1"/>
      <c r="V26" s="1"/>
      <c r="W26" s="1"/>
    </row>
    <row r="27" spans="1:23" ht="18">
      <c r="A27" s="1"/>
      <c r="B27" s="1"/>
      <c r="C27" s="1"/>
      <c r="D27" s="1"/>
      <c r="E27" s="85" t="s">
        <v>290</v>
      </c>
      <c r="F27" s="84"/>
      <c r="G27" s="84"/>
      <c r="H27" s="84"/>
      <c r="I27" s="84"/>
      <c r="J27" s="84"/>
      <c r="K27" s="84"/>
      <c r="L27" s="84"/>
      <c r="M27" s="84"/>
      <c r="N27" s="84"/>
      <c r="O27" s="38">
        <v>3</v>
      </c>
      <c r="P27" s="1"/>
      <c r="Q27" s="1"/>
      <c r="R27" s="1"/>
      <c r="S27" s="1"/>
      <c r="T27" s="1"/>
      <c r="U27" s="1"/>
      <c r="V27" s="1"/>
      <c r="W27" s="1"/>
    </row>
    <row r="28" spans="1:23" ht="18">
      <c r="A28" s="1"/>
      <c r="B28" s="1"/>
      <c r="C28" s="1"/>
      <c r="D28" s="1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38">
        <v>5</v>
      </c>
      <c r="P28" s="1"/>
      <c r="Q28" s="1"/>
      <c r="R28" s="1"/>
      <c r="S28" s="1"/>
      <c r="T28" s="1"/>
      <c r="U28" s="1"/>
      <c r="V28" s="1"/>
      <c r="W28" s="1"/>
    </row>
    <row r="29" spans="1:23" ht="18">
      <c r="A29" s="1"/>
      <c r="B29" s="1"/>
      <c r="C29" s="1"/>
      <c r="D29" s="1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38">
        <v>5</v>
      </c>
      <c r="P29" s="1"/>
      <c r="Q29" s="1"/>
      <c r="R29" s="1"/>
      <c r="S29" s="1"/>
      <c r="T29" s="1"/>
      <c r="U29" s="1"/>
      <c r="V29" s="1"/>
      <c r="W29" s="1"/>
    </row>
    <row r="30" spans="1:23" ht="18">
      <c r="A30" s="1"/>
      <c r="B30" s="1"/>
      <c r="C30" s="1"/>
      <c r="D30" s="1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38">
        <v>3</v>
      </c>
      <c r="P30" s="1"/>
      <c r="Q30" s="1"/>
      <c r="R30" s="1"/>
      <c r="S30" s="1"/>
      <c r="T30" s="1"/>
      <c r="U30" s="1"/>
      <c r="V30" s="1"/>
      <c r="W30" s="1"/>
    </row>
    <row r="31" spans="1:23" ht="18">
      <c r="A31" s="1"/>
      <c r="B31" s="1"/>
      <c r="C31" s="1"/>
      <c r="D31" s="1"/>
      <c r="E31" s="86" t="s">
        <v>286</v>
      </c>
      <c r="F31" s="87"/>
      <c r="G31" s="87"/>
      <c r="H31" s="87"/>
      <c r="I31" s="84"/>
      <c r="J31" s="84"/>
      <c r="K31" s="84"/>
      <c r="L31" s="84"/>
      <c r="M31" s="84"/>
      <c r="N31" s="84"/>
      <c r="O31" s="38">
        <v>5</v>
      </c>
      <c r="P31" s="1"/>
      <c r="Q31" s="1"/>
      <c r="R31" s="1"/>
      <c r="S31" s="1"/>
      <c r="T31" s="1"/>
      <c r="U31" s="1"/>
      <c r="V31" s="1"/>
      <c r="W31" s="1"/>
    </row>
    <row r="32" spans="1:23" ht="18">
      <c r="A32" s="1"/>
      <c r="B32" s="1"/>
      <c r="C32" s="1"/>
      <c r="D32" s="1"/>
      <c r="E32" s="85"/>
      <c r="F32" s="84"/>
      <c r="G32" s="84"/>
      <c r="H32" s="84"/>
      <c r="I32" s="84"/>
      <c r="J32" s="84"/>
      <c r="K32" s="84"/>
      <c r="L32" s="84"/>
      <c r="M32" s="84"/>
      <c r="N32" s="84"/>
      <c r="O32" s="38">
        <v>4</v>
      </c>
      <c r="P32" s="1"/>
      <c r="Q32" s="1"/>
      <c r="R32" s="1"/>
      <c r="S32" s="1"/>
      <c r="T32" s="1"/>
      <c r="U32" s="1"/>
      <c r="V32" s="1"/>
      <c r="W32" s="1"/>
    </row>
    <row r="33" spans="1:23" ht="18">
      <c r="A33" s="1"/>
      <c r="B33" s="1"/>
      <c r="C33" s="1"/>
      <c r="D33" s="1"/>
      <c r="E33" s="85" t="s">
        <v>291</v>
      </c>
      <c r="F33" s="84"/>
      <c r="G33" s="84"/>
      <c r="H33" s="84"/>
      <c r="I33" s="84"/>
      <c r="J33" s="84"/>
      <c r="K33" s="84"/>
      <c r="L33" s="84"/>
      <c r="M33" s="84"/>
      <c r="N33" s="84"/>
      <c r="O33" s="38">
        <v>3</v>
      </c>
      <c r="P33" s="1"/>
      <c r="Q33" s="1"/>
      <c r="R33" s="1"/>
      <c r="S33" s="1"/>
      <c r="T33" s="1"/>
      <c r="U33" s="1"/>
      <c r="V33" s="1"/>
      <c r="W33" s="1"/>
    </row>
    <row r="34" spans="1:23" ht="18">
      <c r="A34" s="1"/>
      <c r="B34" s="1"/>
      <c r="C34" s="1"/>
      <c r="D34" s="1"/>
      <c r="E34" s="85"/>
      <c r="F34" s="84"/>
      <c r="G34" s="84"/>
      <c r="H34" s="84"/>
      <c r="I34" s="84"/>
      <c r="J34" s="84"/>
      <c r="K34" s="84"/>
      <c r="L34" s="84"/>
      <c r="M34" s="84"/>
      <c r="N34" s="84"/>
      <c r="O34" s="38">
        <v>4</v>
      </c>
      <c r="P34" s="1"/>
      <c r="Q34" s="1"/>
      <c r="R34" s="1"/>
      <c r="S34" s="1"/>
      <c r="T34" s="1"/>
      <c r="U34" s="1"/>
      <c r="V34" s="1"/>
      <c r="W34" s="1"/>
    </row>
    <row r="35" spans="1:23" ht="18">
      <c r="A35" s="1"/>
      <c r="B35" s="1"/>
      <c r="C35" s="1"/>
      <c r="D35" s="1"/>
      <c r="E35" s="85" t="s">
        <v>292</v>
      </c>
      <c r="F35" s="84"/>
      <c r="G35" s="84"/>
      <c r="H35" s="84"/>
      <c r="I35" s="84"/>
      <c r="J35" s="84"/>
      <c r="K35" s="84"/>
      <c r="L35" s="84"/>
      <c r="M35" s="84"/>
      <c r="N35" s="84"/>
      <c r="O35" s="38">
        <v>2</v>
      </c>
      <c r="P35" s="1"/>
      <c r="Q35" s="1"/>
      <c r="R35" s="1"/>
      <c r="S35" s="1"/>
      <c r="T35" s="1"/>
      <c r="U35" s="1"/>
      <c r="V35" s="1"/>
      <c r="W35" s="1"/>
    </row>
    <row r="36" spans="1:23" ht="18">
      <c r="A36" s="1"/>
      <c r="B36" s="1"/>
      <c r="C36" s="1"/>
      <c r="D36" s="1"/>
      <c r="E36" s="85"/>
      <c r="F36" s="84"/>
      <c r="G36" s="84"/>
      <c r="H36" s="84"/>
      <c r="I36" s="84"/>
      <c r="J36" s="84"/>
      <c r="K36" s="84"/>
      <c r="L36" s="84"/>
      <c r="M36" s="84"/>
      <c r="N36" s="84"/>
      <c r="O36" s="38">
        <v>4</v>
      </c>
      <c r="P36" s="1"/>
      <c r="Q36" s="1"/>
      <c r="R36" s="1"/>
      <c r="S36" s="1"/>
      <c r="T36" s="1"/>
      <c r="U36" s="1"/>
      <c r="V36" s="1"/>
      <c r="W36" s="1"/>
    </row>
    <row r="37" spans="1:23" ht="18">
      <c r="A37" s="1"/>
      <c r="B37" s="1"/>
      <c r="C37" s="1"/>
      <c r="D37" s="1"/>
      <c r="E37" s="85" t="s">
        <v>293</v>
      </c>
      <c r="F37" s="84"/>
      <c r="G37" s="84"/>
      <c r="H37" s="84"/>
      <c r="I37" s="84"/>
      <c r="J37" s="84"/>
      <c r="K37" s="84"/>
      <c r="L37" s="84"/>
      <c r="M37" s="84"/>
      <c r="N37" s="84"/>
      <c r="O37" s="38">
        <v>4</v>
      </c>
      <c r="P37" s="1"/>
      <c r="Q37" s="1"/>
      <c r="R37" s="1"/>
      <c r="S37" s="1"/>
      <c r="T37" s="1"/>
      <c r="U37" s="1"/>
      <c r="V37" s="1"/>
      <c r="W37" s="1"/>
    </row>
    <row r="38" spans="1:23" ht="18">
      <c r="A38" s="1"/>
      <c r="B38" s="1"/>
      <c r="C38" s="1"/>
      <c r="D38" s="1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38">
        <v>2</v>
      </c>
      <c r="P38" s="1"/>
      <c r="Q38" s="1"/>
      <c r="R38" s="1"/>
      <c r="S38" s="1"/>
      <c r="T38" s="1"/>
      <c r="U38" s="1"/>
      <c r="V38" s="1"/>
      <c r="W38" s="1"/>
    </row>
    <row r="39" spans="1:23" ht="18">
      <c r="A39" s="1"/>
      <c r="B39" s="1"/>
      <c r="C39" s="1"/>
      <c r="D39" s="1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38">
        <v>4</v>
      </c>
      <c r="P39" s="1"/>
      <c r="Q39" s="1"/>
      <c r="R39" s="1"/>
      <c r="S39" s="1"/>
      <c r="T39" s="1"/>
      <c r="U39" s="1"/>
      <c r="V39" s="1"/>
      <c r="W39" s="1"/>
    </row>
    <row r="40" spans="1:23" ht="18">
      <c r="A40" s="1"/>
      <c r="B40" s="1"/>
      <c r="C40" s="1"/>
      <c r="D40" s="1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38">
        <v>4</v>
      </c>
      <c r="P40" s="1"/>
      <c r="Q40" s="1"/>
      <c r="R40" s="1"/>
      <c r="S40" s="1"/>
      <c r="T40" s="1"/>
      <c r="U40" s="1"/>
      <c r="V40" s="1"/>
      <c r="W40" s="1"/>
    </row>
    <row r="41" spans="1:23" ht="18">
      <c r="A41" s="1"/>
      <c r="B41" s="1"/>
      <c r="C41" s="1"/>
      <c r="D41" s="1"/>
      <c r="E41" s="86" t="s">
        <v>287</v>
      </c>
      <c r="F41" s="87"/>
      <c r="G41" s="87"/>
      <c r="H41" s="84"/>
      <c r="I41" s="84"/>
      <c r="J41" s="84"/>
      <c r="K41" s="84"/>
      <c r="L41" s="84"/>
      <c r="M41" s="84"/>
      <c r="N41" s="84"/>
      <c r="O41" s="38">
        <v>2</v>
      </c>
      <c r="P41" s="1"/>
      <c r="Q41" s="1"/>
      <c r="R41" s="1"/>
      <c r="S41" s="1"/>
      <c r="T41" s="1"/>
      <c r="U41" s="1"/>
      <c r="V41" s="1"/>
      <c r="W41" s="1"/>
    </row>
    <row r="42" spans="1:23" ht="18">
      <c r="A42" s="1"/>
      <c r="B42" s="1"/>
      <c r="C42" s="1"/>
      <c r="D42" s="1"/>
      <c r="E42" s="85"/>
      <c r="F42" s="84"/>
      <c r="G42" s="84"/>
      <c r="H42" s="84"/>
      <c r="I42" s="84"/>
      <c r="J42" s="84"/>
      <c r="K42" s="84"/>
      <c r="L42" s="84"/>
      <c r="M42" s="84"/>
      <c r="N42" s="84"/>
      <c r="O42" s="38">
        <v>4</v>
      </c>
      <c r="P42" s="1"/>
      <c r="Q42" s="1"/>
      <c r="R42" s="1"/>
      <c r="S42" s="1"/>
      <c r="T42" s="1"/>
      <c r="U42" s="1"/>
      <c r="V42" s="1"/>
      <c r="W42" s="1"/>
    </row>
    <row r="43" spans="1:23" ht="18">
      <c r="A43" s="1"/>
      <c r="B43" s="1"/>
      <c r="C43" s="1"/>
      <c r="D43" s="1"/>
      <c r="E43" s="85" t="s">
        <v>294</v>
      </c>
      <c r="F43" s="84"/>
      <c r="G43" s="84"/>
      <c r="H43" s="84"/>
      <c r="I43" s="84"/>
      <c r="J43" s="84"/>
      <c r="K43" s="84"/>
      <c r="L43" s="84"/>
      <c r="M43" s="84"/>
      <c r="N43" s="84"/>
      <c r="O43" s="38">
        <v>4</v>
      </c>
      <c r="P43" s="1"/>
      <c r="Q43" s="1"/>
      <c r="R43" s="1"/>
      <c r="S43" s="1"/>
      <c r="T43" s="1"/>
      <c r="U43" s="1"/>
      <c r="V43" s="1"/>
      <c r="W43" s="1"/>
    </row>
    <row r="44" spans="1:23" ht="18">
      <c r="A44" s="1"/>
      <c r="B44" s="1"/>
      <c r="C44" s="1"/>
      <c r="D44" s="1"/>
      <c r="E44" s="85"/>
      <c r="F44" s="84"/>
      <c r="G44" s="84"/>
      <c r="H44" s="84"/>
      <c r="I44" s="84"/>
      <c r="J44" s="84"/>
      <c r="K44" s="84"/>
      <c r="L44" s="84"/>
      <c r="M44" s="84"/>
      <c r="N44" s="84"/>
      <c r="O44" s="38">
        <v>5</v>
      </c>
      <c r="P44" s="1"/>
      <c r="Q44" s="1"/>
      <c r="R44" s="1"/>
      <c r="S44" s="1"/>
      <c r="T44" s="1"/>
      <c r="U44" s="1"/>
      <c r="V44" s="1"/>
      <c r="W44" s="1"/>
    </row>
    <row r="45" spans="1:23" ht="18">
      <c r="A45" s="1"/>
      <c r="B45" s="1"/>
      <c r="C45" s="1"/>
      <c r="D45" s="1"/>
      <c r="E45" s="85" t="s">
        <v>295</v>
      </c>
      <c r="F45" s="84"/>
      <c r="G45" s="84"/>
      <c r="H45" s="84"/>
      <c r="I45" s="84"/>
      <c r="J45" s="84"/>
      <c r="K45" s="84"/>
      <c r="L45" s="84"/>
      <c r="M45" s="84"/>
      <c r="N45" s="84"/>
      <c r="O45" s="38">
        <v>3</v>
      </c>
      <c r="P45" s="1"/>
      <c r="Q45" s="1"/>
      <c r="R45" s="1"/>
      <c r="S45" s="1"/>
      <c r="T45" s="1"/>
      <c r="U45" s="1"/>
      <c r="V45" s="1"/>
      <c r="W45" s="1"/>
    </row>
    <row r="46" spans="1:23" ht="18">
      <c r="A46" s="1"/>
      <c r="B46" s="1"/>
      <c r="C46" s="1"/>
      <c r="D46" s="1"/>
      <c r="E46" s="85"/>
      <c r="F46" s="84"/>
      <c r="G46" s="84"/>
      <c r="H46" s="84"/>
      <c r="I46" s="84"/>
      <c r="J46" s="84"/>
      <c r="K46" s="84"/>
      <c r="L46" s="84"/>
      <c r="M46" s="84"/>
      <c r="N46" s="84"/>
      <c r="O46" s="38">
        <v>2</v>
      </c>
      <c r="P46" s="1"/>
      <c r="Q46" s="1"/>
      <c r="R46" s="1"/>
      <c r="S46" s="1"/>
      <c r="T46" s="1"/>
      <c r="U46" s="1"/>
      <c r="V46" s="1"/>
      <c r="W46" s="1"/>
    </row>
    <row r="47" spans="1:23" ht="18">
      <c r="A47" s="1"/>
      <c r="B47" s="1"/>
      <c r="C47" s="1"/>
      <c r="D47" s="1"/>
      <c r="E47" s="85" t="s">
        <v>296</v>
      </c>
      <c r="F47" s="84"/>
      <c r="G47" s="84"/>
      <c r="H47" s="84"/>
      <c r="I47" s="84"/>
      <c r="J47" s="84"/>
      <c r="K47" s="84"/>
      <c r="L47" s="84"/>
      <c r="M47" s="84"/>
      <c r="N47" s="84"/>
      <c r="O47" s="38">
        <v>5</v>
      </c>
      <c r="P47" s="1"/>
      <c r="Q47" s="1"/>
      <c r="R47" s="1"/>
      <c r="S47" s="1"/>
      <c r="T47" s="1"/>
      <c r="U47" s="1"/>
      <c r="V47" s="1"/>
      <c r="W47" s="1"/>
    </row>
    <row r="48" spans="1:23" ht="18">
      <c r="A48" s="1"/>
      <c r="B48" s="1"/>
      <c r="C48" s="1"/>
      <c r="D48" s="1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38">
        <v>3</v>
      </c>
      <c r="P48" s="1"/>
      <c r="Q48" s="1"/>
      <c r="R48" s="1"/>
      <c r="S48" s="1"/>
      <c r="T48" s="1"/>
      <c r="U48" s="1"/>
      <c r="V48" s="1"/>
      <c r="W48" s="1"/>
    </row>
    <row r="49" spans="1:23" ht="18">
      <c r="A49" s="1"/>
      <c r="B49" s="1"/>
      <c r="C49" s="1"/>
      <c r="D49" s="1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38">
        <v>2</v>
      </c>
      <c r="P49" s="1"/>
      <c r="Q49" s="1"/>
      <c r="R49" s="1"/>
      <c r="S49" s="1"/>
      <c r="T49" s="1"/>
      <c r="U49" s="1"/>
      <c r="V49" s="1"/>
      <c r="W49" s="1"/>
    </row>
    <row r="50" spans="1:23" ht="18">
      <c r="A50" s="1"/>
      <c r="B50" s="1"/>
      <c r="C50" s="1"/>
      <c r="D50" s="1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38">
        <v>5</v>
      </c>
      <c r="P50" s="1"/>
      <c r="Q50" s="1"/>
      <c r="R50" s="1"/>
      <c r="S50" s="1"/>
      <c r="T50" s="1"/>
      <c r="U50" s="1"/>
      <c r="V50" s="1"/>
      <c r="W50" s="1"/>
    </row>
    <row r="51" spans="1:23" ht="18">
      <c r="A51" s="1"/>
      <c r="B51" s="1"/>
      <c r="C51" s="1"/>
      <c r="D51" s="1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38">
        <v>3</v>
      </c>
      <c r="P51" s="1"/>
      <c r="Q51" s="1"/>
      <c r="R51" s="1"/>
      <c r="S51" s="1"/>
      <c r="T51" s="1"/>
      <c r="U51" s="1"/>
      <c r="V51" s="1"/>
      <c r="W51" s="1"/>
    </row>
    <row r="52" spans="1:23" ht="18">
      <c r="A52" s="1"/>
      <c r="B52" s="1"/>
      <c r="C52" s="1"/>
      <c r="D52" s="1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38">
        <v>3</v>
      </c>
      <c r="P52" s="1"/>
      <c r="Q52" s="1"/>
      <c r="R52" s="1"/>
      <c r="S52" s="1"/>
      <c r="T52" s="1"/>
      <c r="U52" s="1"/>
      <c r="V52" s="1"/>
      <c r="W52" s="1"/>
    </row>
    <row r="53" spans="1:23">
      <c r="O53" s="38">
        <v>5</v>
      </c>
    </row>
    <row r="54" spans="1:23">
      <c r="O54" s="38">
        <v>3</v>
      </c>
    </row>
    <row r="55" spans="1:23">
      <c r="O55" s="38">
        <v>4</v>
      </c>
    </row>
    <row r="56" spans="1:23">
      <c r="O56" s="38">
        <v>3</v>
      </c>
    </row>
    <row r="57" spans="1:23">
      <c r="O57" s="38">
        <v>3</v>
      </c>
    </row>
    <row r="58" spans="1:23">
      <c r="O58" s="38">
        <v>4</v>
      </c>
    </row>
    <row r="59" spans="1:23">
      <c r="O59" s="38">
        <v>3</v>
      </c>
    </row>
    <row r="60" spans="1:23">
      <c r="O60" s="38">
        <v>3</v>
      </c>
    </row>
    <row r="61" spans="1:23">
      <c r="O61" s="38">
        <v>4</v>
      </c>
    </row>
    <row r="62" spans="1:23">
      <c r="O62" s="38">
        <v>2</v>
      </c>
    </row>
    <row r="63" spans="1:23">
      <c r="O63" s="38">
        <v>3</v>
      </c>
    </row>
    <row r="64" spans="1:23">
      <c r="O64" s="38">
        <v>4</v>
      </c>
    </row>
    <row r="65" spans="15:15">
      <c r="O65" s="38">
        <v>4</v>
      </c>
    </row>
    <row r="66" spans="15:15">
      <c r="O66" s="38">
        <v>4</v>
      </c>
    </row>
    <row r="67" spans="15:15">
      <c r="O67" s="38">
        <v>4</v>
      </c>
    </row>
    <row r="68" spans="15:15">
      <c r="O68" s="38">
        <v>4</v>
      </c>
    </row>
    <row r="69" spans="15:15">
      <c r="O69" s="38">
        <v>4</v>
      </c>
    </row>
    <row r="70" spans="15:15">
      <c r="O70" s="38">
        <v>4</v>
      </c>
    </row>
    <row r="71" spans="15:15">
      <c r="O71" s="38">
        <v>4</v>
      </c>
    </row>
    <row r="72" spans="15:15">
      <c r="O72" s="38">
        <v>5</v>
      </c>
    </row>
    <row r="73" spans="15:15">
      <c r="O73" s="38">
        <v>4</v>
      </c>
    </row>
    <row r="74" spans="15:15">
      <c r="O74" s="38">
        <v>5</v>
      </c>
    </row>
    <row r="75" spans="15:15">
      <c r="O75" s="38">
        <v>3</v>
      </c>
    </row>
    <row r="76" spans="15:15">
      <c r="O76" s="38">
        <v>5</v>
      </c>
    </row>
    <row r="77" spans="15:15">
      <c r="O77" s="38">
        <v>5</v>
      </c>
    </row>
    <row r="78" spans="15:15">
      <c r="O78" s="38">
        <v>3</v>
      </c>
    </row>
    <row r="79" spans="15:15">
      <c r="O79" s="38">
        <v>5</v>
      </c>
    </row>
    <row r="80" spans="15:15">
      <c r="O80" s="38">
        <v>5</v>
      </c>
    </row>
    <row r="81" spans="15:15">
      <c r="O81" s="38">
        <v>3</v>
      </c>
    </row>
    <row r="82" spans="15:15">
      <c r="O82" s="38">
        <v>4</v>
      </c>
    </row>
    <row r="83" spans="15:15">
      <c r="O83" s="38">
        <v>5</v>
      </c>
    </row>
    <row r="84" spans="15:15">
      <c r="O84" s="38">
        <v>4</v>
      </c>
    </row>
    <row r="85" spans="15:15">
      <c r="O85" s="38">
        <v>5</v>
      </c>
    </row>
    <row r="86" spans="15:15">
      <c r="O86" s="38">
        <v>3</v>
      </c>
    </row>
    <row r="87" spans="15:15">
      <c r="O87" s="38">
        <v>4</v>
      </c>
    </row>
    <row r="88" spans="15:15">
      <c r="O88" s="38">
        <v>5</v>
      </c>
    </row>
    <row r="89" spans="15:15">
      <c r="O89" s="38">
        <v>3</v>
      </c>
    </row>
    <row r="90" spans="15:15">
      <c r="O90" s="38">
        <v>4</v>
      </c>
    </row>
    <row r="91" spans="15:15">
      <c r="O91" s="38">
        <v>5</v>
      </c>
    </row>
    <row r="92" spans="15:15">
      <c r="O92" s="38">
        <v>3</v>
      </c>
    </row>
    <row r="93" spans="15:15">
      <c r="O93" s="38">
        <v>3</v>
      </c>
    </row>
    <row r="94" spans="15:15">
      <c r="O94" s="38">
        <v>3</v>
      </c>
    </row>
    <row r="95" spans="15:15">
      <c r="O95" s="38">
        <v>4</v>
      </c>
    </row>
    <row r="96" spans="15:15">
      <c r="O96" s="38">
        <v>4</v>
      </c>
    </row>
    <row r="97" spans="15:15">
      <c r="O97" s="38">
        <v>3</v>
      </c>
    </row>
    <row r="98" spans="15:15">
      <c r="O98" s="38">
        <v>4</v>
      </c>
    </row>
    <row r="99" spans="15:15">
      <c r="O99" s="38">
        <v>4</v>
      </c>
    </row>
    <row r="100" spans="15:15">
      <c r="O100" s="38">
        <v>3</v>
      </c>
    </row>
    <row r="101" spans="15:15">
      <c r="O101" s="38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83DA-D01D-479F-9690-5332E97D6403}">
  <dimension ref="A1:AM105"/>
  <sheetViews>
    <sheetView workbookViewId="0">
      <selection activeCell="M1" sqref="M1:M101"/>
    </sheetView>
  </sheetViews>
  <sheetFormatPr defaultRowHeight="14.4"/>
  <cols>
    <col min="1" max="1" width="10.77734375" customWidth="1"/>
    <col min="2" max="2" width="17.21875" customWidth="1"/>
    <col min="3" max="3" width="10.77734375" customWidth="1"/>
    <col min="4" max="4" width="14" bestFit="1" customWidth="1"/>
    <col min="5" max="100" width="10.77734375" customWidth="1"/>
  </cols>
  <sheetData>
    <row r="1" spans="1:39" ht="15" customHeight="1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66" t="s">
        <v>29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" customHeight="1">
      <c r="A2" s="1" t="s">
        <v>298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8">
        <v>280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15" customHeight="1">
      <c r="A3" s="1" t="s">
        <v>299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8">
        <v>270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" customHeight="1">
      <c r="A4" s="1">
        <v>280</v>
      </c>
      <c r="B4" s="1">
        <v>280</v>
      </c>
      <c r="C4" s="1">
        <v>310</v>
      </c>
      <c r="D4" s="1">
        <v>310</v>
      </c>
      <c r="E4" s="1">
        <v>390</v>
      </c>
      <c r="F4" s="1">
        <v>320</v>
      </c>
      <c r="G4" s="1">
        <v>290</v>
      </c>
      <c r="H4" s="1">
        <v>340</v>
      </c>
      <c r="I4" s="1">
        <v>310</v>
      </c>
      <c r="J4" s="1">
        <v>380</v>
      </c>
      <c r="K4" s="1"/>
      <c r="L4" s="1"/>
      <c r="M4" s="38">
        <v>270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" customHeight="1">
      <c r="A5" s="1">
        <v>270</v>
      </c>
      <c r="B5" s="1">
        <v>270</v>
      </c>
      <c r="C5" s="1">
        <v>300</v>
      </c>
      <c r="D5" s="1">
        <v>300</v>
      </c>
      <c r="E5" s="1">
        <v>370</v>
      </c>
      <c r="F5" s="1">
        <v>310</v>
      </c>
      <c r="G5" s="1">
        <v>280</v>
      </c>
      <c r="H5" s="1">
        <v>320</v>
      </c>
      <c r="I5" s="1">
        <v>350</v>
      </c>
      <c r="J5" s="1">
        <v>290</v>
      </c>
      <c r="K5" s="1"/>
      <c r="L5" s="1"/>
      <c r="M5" s="38">
        <v>270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15" customHeight="1">
      <c r="A6" s="1">
        <v>270</v>
      </c>
      <c r="B6" s="1">
        <v>270</v>
      </c>
      <c r="C6" s="1">
        <v>300</v>
      </c>
      <c r="D6" s="1">
        <v>300</v>
      </c>
      <c r="E6" s="1">
        <v>370</v>
      </c>
      <c r="F6" s="1">
        <v>310</v>
      </c>
      <c r="G6" s="1">
        <v>280</v>
      </c>
      <c r="H6" s="1">
        <v>320</v>
      </c>
      <c r="I6" s="1">
        <v>350</v>
      </c>
      <c r="J6" s="1">
        <v>290</v>
      </c>
      <c r="K6" s="1"/>
      <c r="L6" s="1"/>
      <c r="M6" s="38">
        <v>270</v>
      </c>
      <c r="N6" s="1"/>
      <c r="O6" s="56" t="s">
        <v>236</v>
      </c>
      <c r="P6" s="1">
        <f>SKEW(M2:M101)</f>
        <v>0.80233040825012025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" customHeight="1">
      <c r="A7" s="1">
        <v>270</v>
      </c>
      <c r="B7" s="1">
        <v>270</v>
      </c>
      <c r="C7" s="1">
        <v>300</v>
      </c>
      <c r="D7" s="1">
        <v>300</v>
      </c>
      <c r="E7" s="1">
        <v>370</v>
      </c>
      <c r="F7" s="1">
        <v>310</v>
      </c>
      <c r="G7" s="1">
        <v>280</v>
      </c>
      <c r="H7" s="1">
        <v>320</v>
      </c>
      <c r="I7" s="1">
        <v>350</v>
      </c>
      <c r="J7" s="1">
        <v>290</v>
      </c>
      <c r="K7" s="1"/>
      <c r="L7" s="1"/>
      <c r="M7" s="38">
        <v>270</v>
      </c>
      <c r="N7" s="1"/>
      <c r="O7" s="7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15" customHeight="1">
      <c r="A8" s="1">
        <v>270</v>
      </c>
      <c r="B8" s="1">
        <v>270</v>
      </c>
      <c r="C8" s="1">
        <v>300</v>
      </c>
      <c r="D8" s="1">
        <v>300</v>
      </c>
      <c r="E8" s="1">
        <v>370</v>
      </c>
      <c r="F8" s="1">
        <v>310</v>
      </c>
      <c r="G8" s="1">
        <v>280</v>
      </c>
      <c r="H8" s="1">
        <v>320</v>
      </c>
      <c r="I8" s="1">
        <v>350</v>
      </c>
      <c r="J8" s="1">
        <v>290</v>
      </c>
      <c r="K8" s="1"/>
      <c r="L8" s="1"/>
      <c r="M8" s="38">
        <v>270</v>
      </c>
      <c r="N8" s="1"/>
      <c r="O8" s="56" t="s">
        <v>237</v>
      </c>
      <c r="P8" s="1">
        <f>KURT(M2:M101)</f>
        <v>-0.31588497695528561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15" customHeight="1">
      <c r="A9" s="1">
        <v>270</v>
      </c>
      <c r="B9" s="1">
        <v>270</v>
      </c>
      <c r="C9" s="1">
        <v>300</v>
      </c>
      <c r="D9" s="1">
        <v>300</v>
      </c>
      <c r="E9" s="1">
        <v>370</v>
      </c>
      <c r="F9" s="1">
        <v>310</v>
      </c>
      <c r="G9" s="1">
        <v>280</v>
      </c>
      <c r="H9" s="1">
        <v>320</v>
      </c>
      <c r="I9" s="1">
        <v>350</v>
      </c>
      <c r="J9" s="1">
        <v>290</v>
      </c>
      <c r="K9" s="1"/>
      <c r="L9" s="1"/>
      <c r="M9" s="38">
        <v>270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" customHeight="1">
      <c r="A10" s="1">
        <v>270</v>
      </c>
      <c r="B10" s="1">
        <v>270</v>
      </c>
      <c r="C10" s="1">
        <v>300</v>
      </c>
      <c r="D10" s="1">
        <v>300</v>
      </c>
      <c r="E10" s="1">
        <v>370</v>
      </c>
      <c r="F10" s="1">
        <v>310</v>
      </c>
      <c r="G10" s="1">
        <v>280</v>
      </c>
      <c r="H10" s="1">
        <v>320</v>
      </c>
      <c r="I10" s="1">
        <v>350</v>
      </c>
      <c r="J10" s="1">
        <v>290</v>
      </c>
      <c r="K10" s="1"/>
      <c r="L10" s="1"/>
      <c r="M10" s="38">
        <v>270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" customHeight="1">
      <c r="A11" s="1">
        <v>270</v>
      </c>
      <c r="B11" s="1">
        <v>270</v>
      </c>
      <c r="C11" s="1">
        <v>300</v>
      </c>
      <c r="D11" s="1">
        <v>300</v>
      </c>
      <c r="E11" s="1">
        <v>370</v>
      </c>
      <c r="F11" s="1">
        <v>310</v>
      </c>
      <c r="G11" s="1">
        <v>280</v>
      </c>
      <c r="H11" s="1">
        <v>320</v>
      </c>
      <c r="I11" s="1">
        <v>350</v>
      </c>
      <c r="J11" s="1">
        <v>290</v>
      </c>
      <c r="K11" s="1"/>
      <c r="L11" s="1"/>
      <c r="M11" s="38">
        <v>270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" customHeight="1">
      <c r="A12" s="1">
        <v>270</v>
      </c>
      <c r="B12" s="1">
        <v>270</v>
      </c>
      <c r="C12" s="1">
        <v>300</v>
      </c>
      <c r="D12" s="1">
        <v>300</v>
      </c>
      <c r="E12" s="1">
        <v>370</v>
      </c>
      <c r="F12" s="1">
        <v>310</v>
      </c>
      <c r="G12" s="1">
        <v>280</v>
      </c>
      <c r="H12" s="1">
        <v>320</v>
      </c>
      <c r="I12" s="1">
        <v>350</v>
      </c>
      <c r="J12" s="1">
        <v>290</v>
      </c>
      <c r="K12" s="1"/>
      <c r="L12" s="1"/>
      <c r="M12" s="38">
        <v>280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" customHeight="1">
      <c r="A13" s="1">
        <v>270</v>
      </c>
      <c r="B13" s="1">
        <v>270</v>
      </c>
      <c r="C13" s="1">
        <v>300</v>
      </c>
      <c r="D13" s="1">
        <v>300</v>
      </c>
      <c r="E13" s="1">
        <v>370</v>
      </c>
      <c r="F13" s="1">
        <v>310</v>
      </c>
      <c r="G13" s="1">
        <v>280</v>
      </c>
      <c r="H13" s="1">
        <v>320</v>
      </c>
      <c r="I13" s="1">
        <v>350</v>
      </c>
      <c r="J13" s="1">
        <v>290</v>
      </c>
      <c r="K13" s="1"/>
      <c r="L13" s="1"/>
      <c r="M13" s="38">
        <v>270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" t="s">
        <v>300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8">
        <v>270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" t="s">
        <v>301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38">
        <v>270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" t="s">
        <v>302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8">
        <v>270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7" t="s">
        <v>7</v>
      </c>
      <c r="B17" s="33" t="s">
        <v>238</v>
      </c>
      <c r="C17" s="1" t="s">
        <v>32</v>
      </c>
      <c r="D17" s="56" t="s">
        <v>236</v>
      </c>
      <c r="E17" s="1" t="s">
        <v>303</v>
      </c>
      <c r="F17" s="1"/>
      <c r="G17" s="1"/>
      <c r="H17" s="1"/>
      <c r="I17" s="1"/>
      <c r="J17" s="1"/>
      <c r="K17" s="1"/>
      <c r="L17" s="1"/>
      <c r="M17" s="38">
        <v>270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5.6">
      <c r="A18" s="1"/>
      <c r="B18" s="1"/>
      <c r="C18" s="1"/>
      <c r="D18" s="71"/>
      <c r="E18" s="71"/>
      <c r="F18" s="1"/>
      <c r="G18" s="1"/>
      <c r="H18" s="1"/>
      <c r="I18" s="1"/>
      <c r="J18" s="1"/>
      <c r="K18" s="1"/>
      <c r="L18" s="1"/>
      <c r="M18" s="38">
        <v>270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/>
      <c r="B19" s="1"/>
      <c r="C19" s="1" t="s">
        <v>31</v>
      </c>
      <c r="D19" s="56" t="s">
        <v>237</v>
      </c>
      <c r="E19" s="1" t="s">
        <v>304</v>
      </c>
      <c r="F19" s="1"/>
      <c r="G19" s="1"/>
      <c r="H19" s="1"/>
      <c r="I19" s="1"/>
      <c r="J19" s="1"/>
      <c r="K19" s="1"/>
      <c r="L19" s="1"/>
      <c r="M19" s="38">
        <v>270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6">
      <c r="A20" s="1"/>
      <c r="B20" s="1"/>
      <c r="C20" s="1"/>
      <c r="D20" s="72"/>
      <c r="E20" s="72"/>
      <c r="F20" s="1"/>
      <c r="G20" s="1"/>
      <c r="H20" s="1"/>
      <c r="I20" s="1"/>
      <c r="J20" s="1"/>
      <c r="K20" s="1"/>
      <c r="L20" s="1"/>
      <c r="M20" s="38">
        <v>270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8">
      <c r="A21" s="1"/>
      <c r="B21" s="1"/>
      <c r="C21" s="1" t="s">
        <v>33</v>
      </c>
      <c r="D21" s="73" t="s">
        <v>242</v>
      </c>
      <c r="E21" s="90" t="s">
        <v>305</v>
      </c>
      <c r="F21" s="91"/>
      <c r="G21" s="91"/>
      <c r="H21" s="91"/>
      <c r="I21" s="88"/>
      <c r="J21" s="88"/>
      <c r="K21" s="88"/>
      <c r="L21" s="88"/>
      <c r="M21" s="38">
        <v>270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8">
      <c r="A22" s="1"/>
      <c r="B22" s="1"/>
      <c r="C22" s="1"/>
      <c r="D22" s="1"/>
      <c r="E22" s="89"/>
      <c r="F22" s="88"/>
      <c r="G22" s="88"/>
      <c r="H22" s="88"/>
      <c r="I22" s="88"/>
      <c r="J22" s="88"/>
      <c r="K22" s="88"/>
      <c r="L22" s="88"/>
      <c r="M22" s="38">
        <v>310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8">
      <c r="A23" s="1"/>
      <c r="B23" s="1"/>
      <c r="C23" s="1"/>
      <c r="D23" s="1"/>
      <c r="E23" s="89" t="s">
        <v>307</v>
      </c>
      <c r="F23" s="88"/>
      <c r="G23" s="88"/>
      <c r="H23" s="88"/>
      <c r="I23" s="88"/>
      <c r="J23" s="88"/>
      <c r="K23" s="88"/>
      <c r="L23" s="88"/>
      <c r="M23" s="38">
        <v>300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8">
      <c r="A24" s="1"/>
      <c r="B24" s="1"/>
      <c r="C24" s="1"/>
      <c r="D24" s="1"/>
      <c r="E24" s="89"/>
      <c r="F24" s="88"/>
      <c r="G24" s="88"/>
      <c r="H24" s="88"/>
      <c r="I24" s="88"/>
      <c r="J24" s="88"/>
      <c r="K24" s="88"/>
      <c r="L24" s="88"/>
      <c r="M24" s="38">
        <v>300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8">
      <c r="A25" s="1"/>
      <c r="B25" s="1"/>
      <c r="C25" s="1"/>
      <c r="D25" s="1"/>
      <c r="E25" s="89" t="s">
        <v>308</v>
      </c>
      <c r="F25" s="88"/>
      <c r="G25" s="88"/>
      <c r="H25" s="88"/>
      <c r="I25" s="88"/>
      <c r="J25" s="88"/>
      <c r="K25" s="88"/>
      <c r="L25" s="88"/>
      <c r="M25" s="38">
        <v>300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8">
      <c r="A26" s="1"/>
      <c r="B26" s="1"/>
      <c r="C26" s="1"/>
      <c r="D26" s="1"/>
      <c r="E26" s="89"/>
      <c r="F26" s="88"/>
      <c r="G26" s="88"/>
      <c r="H26" s="88"/>
      <c r="I26" s="88"/>
      <c r="J26" s="88"/>
      <c r="K26" s="88"/>
      <c r="L26" s="88"/>
      <c r="M26" s="38">
        <v>300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8">
      <c r="A27" s="1"/>
      <c r="B27" s="1"/>
      <c r="C27" s="1"/>
      <c r="D27" s="1"/>
      <c r="E27" s="89" t="s">
        <v>309</v>
      </c>
      <c r="F27" s="88"/>
      <c r="G27" s="88"/>
      <c r="H27" s="88"/>
      <c r="I27" s="88"/>
      <c r="J27" s="88"/>
      <c r="K27" s="88"/>
      <c r="L27" s="88"/>
      <c r="M27" s="38">
        <v>300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8">
      <c r="A28" s="1"/>
      <c r="B28" s="1"/>
      <c r="C28" s="1"/>
      <c r="D28" s="1"/>
      <c r="E28" s="88"/>
      <c r="F28" s="88"/>
      <c r="G28" s="88"/>
      <c r="H28" s="88"/>
      <c r="I28" s="88"/>
      <c r="J28" s="88"/>
      <c r="K28" s="88"/>
      <c r="L28" s="88"/>
      <c r="M28" s="38">
        <v>300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8">
      <c r="A29" s="1"/>
      <c r="B29" s="1"/>
      <c r="C29" s="1"/>
      <c r="D29" s="1"/>
      <c r="E29" s="88"/>
      <c r="F29" s="88"/>
      <c r="G29" s="88"/>
      <c r="H29" s="88"/>
      <c r="I29" s="88"/>
      <c r="J29" s="88"/>
      <c r="K29" s="88"/>
      <c r="L29" s="88"/>
      <c r="M29" s="38">
        <v>300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8">
      <c r="A30" s="1"/>
      <c r="B30" s="1"/>
      <c r="C30" s="1"/>
      <c r="D30" s="1"/>
      <c r="E30" s="88"/>
      <c r="F30" s="88"/>
      <c r="G30" s="88"/>
      <c r="H30" s="88"/>
      <c r="I30" s="88"/>
      <c r="J30" s="88"/>
      <c r="K30" s="88"/>
      <c r="L30" s="88"/>
      <c r="M30" s="38">
        <v>300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8">
      <c r="A31" s="1"/>
      <c r="B31" s="1"/>
      <c r="C31" s="1"/>
      <c r="D31" s="1"/>
      <c r="E31" s="90" t="s">
        <v>306</v>
      </c>
      <c r="F31" s="91"/>
      <c r="G31" s="91"/>
      <c r="H31" s="88"/>
      <c r="I31" s="88"/>
      <c r="J31" s="88"/>
      <c r="K31" s="88"/>
      <c r="L31" s="88"/>
      <c r="M31" s="38">
        <v>300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8">
      <c r="A32" s="1"/>
      <c r="B32" s="1"/>
      <c r="C32" s="1"/>
      <c r="D32" s="1"/>
      <c r="E32" s="89"/>
      <c r="F32" s="88"/>
      <c r="G32" s="88"/>
      <c r="H32" s="88"/>
      <c r="I32" s="88"/>
      <c r="J32" s="88"/>
      <c r="K32" s="88"/>
      <c r="L32" s="88"/>
      <c r="M32" s="38">
        <v>310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8">
      <c r="A33" s="1"/>
      <c r="B33" s="1"/>
      <c r="C33" s="1"/>
      <c r="D33" s="1"/>
      <c r="E33" s="89" t="s">
        <v>310</v>
      </c>
      <c r="F33" s="88"/>
      <c r="G33" s="88"/>
      <c r="H33" s="88"/>
      <c r="I33" s="88"/>
      <c r="J33" s="88"/>
      <c r="K33" s="88"/>
      <c r="L33" s="88"/>
      <c r="M33" s="38">
        <v>300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8">
      <c r="A34" s="1"/>
      <c r="B34" s="1"/>
      <c r="C34" s="1"/>
      <c r="D34" s="1"/>
      <c r="E34" s="89"/>
      <c r="F34" s="88"/>
      <c r="G34" s="88"/>
      <c r="H34" s="88"/>
      <c r="I34" s="88"/>
      <c r="J34" s="88"/>
      <c r="K34" s="88"/>
      <c r="L34" s="88"/>
      <c r="M34" s="38">
        <v>300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8">
      <c r="A35" s="1"/>
      <c r="B35" s="1"/>
      <c r="C35" s="1"/>
      <c r="D35" s="1"/>
      <c r="E35" s="89" t="s">
        <v>311</v>
      </c>
      <c r="F35" s="88"/>
      <c r="G35" s="88"/>
      <c r="H35" s="88"/>
      <c r="I35" s="88"/>
      <c r="J35" s="88"/>
      <c r="K35" s="88"/>
      <c r="L35" s="88"/>
      <c r="M35" s="38">
        <v>300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8">
      <c r="A36" s="1"/>
      <c r="B36" s="1"/>
      <c r="C36" s="1"/>
      <c r="D36" s="1"/>
      <c r="E36" s="89"/>
      <c r="F36" s="88"/>
      <c r="G36" s="88"/>
      <c r="H36" s="88"/>
      <c r="I36" s="88"/>
      <c r="J36" s="88"/>
      <c r="K36" s="88"/>
      <c r="L36" s="88"/>
      <c r="M36" s="38">
        <v>300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8">
      <c r="A37" s="1"/>
      <c r="B37" s="1"/>
      <c r="C37" s="1"/>
      <c r="D37" s="1"/>
      <c r="E37" s="89" t="s">
        <v>312</v>
      </c>
      <c r="F37" s="88"/>
      <c r="G37" s="88"/>
      <c r="H37" s="88"/>
      <c r="I37" s="88"/>
      <c r="J37" s="88"/>
      <c r="K37" s="88"/>
      <c r="L37" s="88"/>
      <c r="M37" s="38">
        <v>300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8">
      <c r="A38" s="1"/>
      <c r="B38" s="1"/>
      <c r="C38" s="1"/>
      <c r="D38" s="1"/>
      <c r="E38" s="88"/>
      <c r="F38" s="88"/>
      <c r="G38" s="88"/>
      <c r="H38" s="88"/>
      <c r="I38" s="88"/>
      <c r="J38" s="88"/>
      <c r="K38" s="88"/>
      <c r="L38" s="88"/>
      <c r="M38" s="38">
        <v>300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8">
      <c r="A39" s="1"/>
      <c r="B39" s="1"/>
      <c r="C39" s="1"/>
      <c r="D39" s="1"/>
      <c r="E39" s="88"/>
      <c r="F39" s="88"/>
      <c r="G39" s="88"/>
      <c r="H39" s="88"/>
      <c r="I39" s="88"/>
      <c r="J39" s="88"/>
      <c r="K39" s="88"/>
      <c r="L39" s="88"/>
      <c r="M39" s="38">
        <v>300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8">
      <c r="A40" s="1"/>
      <c r="B40" s="1"/>
      <c r="C40" s="1"/>
      <c r="D40" s="1"/>
      <c r="E40" s="88"/>
      <c r="F40" s="88"/>
      <c r="G40" s="88"/>
      <c r="H40" s="88"/>
      <c r="I40" s="88"/>
      <c r="J40" s="88"/>
      <c r="K40" s="88"/>
      <c r="L40" s="88"/>
      <c r="M40" s="38">
        <v>300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8">
      <c r="A41" s="1"/>
      <c r="B41" s="1"/>
      <c r="C41" s="1"/>
      <c r="D41" s="1"/>
      <c r="E41" s="90" t="s">
        <v>246</v>
      </c>
      <c r="F41" s="91"/>
      <c r="G41" s="91"/>
      <c r="H41" s="88"/>
      <c r="I41" s="88"/>
      <c r="J41" s="88"/>
      <c r="K41" s="74"/>
      <c r="L41" s="88"/>
      <c r="M41" s="38">
        <v>300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8">
      <c r="A42" s="1"/>
      <c r="B42" s="1"/>
      <c r="C42" s="1"/>
      <c r="D42" s="1"/>
      <c r="E42" s="89"/>
      <c r="F42" s="88"/>
      <c r="G42" s="88"/>
      <c r="H42" s="88"/>
      <c r="I42" s="88"/>
      <c r="J42" s="88"/>
      <c r="K42" s="88"/>
      <c r="L42" s="88"/>
      <c r="M42" s="38">
        <v>390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8">
      <c r="A43" s="1"/>
      <c r="B43" s="1"/>
      <c r="C43" s="1"/>
      <c r="D43" s="1"/>
      <c r="E43" s="89" t="s">
        <v>313</v>
      </c>
      <c r="F43" s="88"/>
      <c r="G43" s="88"/>
      <c r="H43" s="88"/>
      <c r="I43" s="88"/>
      <c r="J43" s="88"/>
      <c r="K43" s="88"/>
      <c r="L43" s="88"/>
      <c r="M43" s="38">
        <v>370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8">
      <c r="A44" s="1"/>
      <c r="B44" s="1"/>
      <c r="C44" s="1"/>
      <c r="D44" s="1"/>
      <c r="E44" s="89"/>
      <c r="F44" s="88"/>
      <c r="G44" s="88"/>
      <c r="H44" s="88"/>
      <c r="I44" s="88"/>
      <c r="J44" s="88"/>
      <c r="K44" s="88"/>
      <c r="L44" s="88"/>
      <c r="M44" s="38">
        <v>370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8">
      <c r="A45" s="1"/>
      <c r="B45" s="1"/>
      <c r="C45" s="1"/>
      <c r="D45" s="1"/>
      <c r="E45" s="89" t="s">
        <v>314</v>
      </c>
      <c r="F45" s="88"/>
      <c r="G45" s="88"/>
      <c r="H45" s="88"/>
      <c r="I45" s="88"/>
      <c r="J45" s="88"/>
      <c r="K45" s="88"/>
      <c r="L45" s="88"/>
      <c r="M45" s="38">
        <v>370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8">
      <c r="A46" s="1"/>
      <c r="B46" s="1"/>
      <c r="C46" s="1"/>
      <c r="D46" s="1"/>
      <c r="E46" s="89"/>
      <c r="F46" s="88"/>
      <c r="G46" s="88"/>
      <c r="H46" s="88"/>
      <c r="I46" s="88"/>
      <c r="J46" s="88"/>
      <c r="K46" s="88"/>
      <c r="L46" s="88"/>
      <c r="M46" s="38">
        <v>370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8">
      <c r="A47" s="1"/>
      <c r="B47" s="1"/>
      <c r="C47" s="1"/>
      <c r="D47" s="1"/>
      <c r="E47" s="89" t="s">
        <v>315</v>
      </c>
      <c r="F47" s="88"/>
      <c r="G47" s="88"/>
      <c r="H47" s="88"/>
      <c r="I47" s="88"/>
      <c r="J47" s="88"/>
      <c r="K47" s="88"/>
      <c r="L47" s="88"/>
      <c r="M47" s="38">
        <v>370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8">
      <c r="A48" s="1"/>
      <c r="B48" s="1"/>
      <c r="C48" s="1"/>
      <c r="D48" s="1"/>
      <c r="E48" s="88"/>
      <c r="F48" s="88"/>
      <c r="G48" s="88"/>
      <c r="H48" s="88"/>
      <c r="I48" s="88"/>
      <c r="J48" s="88"/>
      <c r="K48" s="88"/>
      <c r="L48" s="88"/>
      <c r="M48" s="38">
        <v>370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8">
      <c r="A49" s="1"/>
      <c r="B49" s="1"/>
      <c r="C49" s="1"/>
      <c r="D49" s="1"/>
      <c r="E49" s="88"/>
      <c r="F49" s="88"/>
      <c r="G49" s="88"/>
      <c r="H49" s="88"/>
      <c r="I49" s="88"/>
      <c r="J49" s="88"/>
      <c r="K49" s="88"/>
      <c r="L49" s="88"/>
      <c r="M49" s="38">
        <v>370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8">
      <c r="A50" s="1"/>
      <c r="B50" s="1"/>
      <c r="C50" s="1"/>
      <c r="D50" s="1"/>
      <c r="E50" s="88"/>
      <c r="F50" s="88"/>
      <c r="G50" s="88"/>
      <c r="H50" s="88"/>
      <c r="I50" s="88"/>
      <c r="J50" s="88"/>
      <c r="K50" s="88"/>
      <c r="L50" s="88"/>
      <c r="M50" s="38">
        <v>370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8">
      <c r="A51" s="1"/>
      <c r="B51" s="1"/>
      <c r="C51" s="1"/>
      <c r="D51" s="1"/>
      <c r="E51" s="88"/>
      <c r="F51" s="88"/>
      <c r="G51" s="88"/>
      <c r="H51" s="88"/>
      <c r="I51" s="88"/>
      <c r="J51" s="88"/>
      <c r="K51" s="88"/>
      <c r="L51" s="88"/>
      <c r="M51" s="38">
        <v>370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8">
      <c r="A52" s="1"/>
      <c r="B52" s="1"/>
      <c r="C52" s="1"/>
      <c r="D52" s="1"/>
      <c r="E52" s="88"/>
      <c r="F52" s="88"/>
      <c r="G52" s="88"/>
      <c r="H52" s="88"/>
      <c r="I52" s="88"/>
      <c r="J52" s="88"/>
      <c r="K52" s="88"/>
      <c r="L52" s="88"/>
      <c r="M52" s="38">
        <v>320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8">
      <c r="A53" s="1"/>
      <c r="B53" s="1"/>
      <c r="C53" s="1"/>
      <c r="D53" s="1"/>
      <c r="E53" s="88"/>
      <c r="F53" s="88"/>
      <c r="G53" s="88"/>
      <c r="H53" s="88"/>
      <c r="I53" s="88"/>
      <c r="J53" s="88"/>
      <c r="K53" s="88"/>
      <c r="L53" s="88"/>
      <c r="M53" s="38">
        <v>310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8">
        <v>310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8">
        <v>310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8">
        <v>310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8">
        <v>310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8">
        <v>310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8">
        <v>310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8">
        <v>310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8">
        <v>310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8">
        <v>290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8">
        <v>280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8">
        <v>280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8">
        <v>280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8">
        <v>280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8">
        <v>280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8">
        <v>280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8">
        <v>280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8">
        <v>280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8">
        <v>280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8">
        <v>340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8">
        <v>320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8">
        <v>320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8">
        <v>320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8">
        <v>320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8">
        <v>320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8">
        <v>320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8">
        <v>320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8">
        <v>320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8">
        <v>320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8">
        <v>310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8">
        <v>350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8">
        <v>350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8">
        <v>350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8">
        <v>350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8">
        <v>350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8">
        <v>350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8">
        <v>350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8">
        <v>350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8">
        <v>350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8">
        <v>380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8">
        <v>290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8">
        <v>290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8">
        <v>290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8">
        <v>290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8">
        <v>290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8">
        <v>290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8">
        <v>290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8">
        <v>290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8">
        <v>290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86DE-E6C5-4DE4-A51C-6DF434A5ADCF}">
  <dimension ref="A1:CU510"/>
  <sheetViews>
    <sheetView workbookViewId="0">
      <selection activeCell="L1" sqref="L1:L101"/>
    </sheetView>
  </sheetViews>
  <sheetFormatPr defaultRowHeight="14.4"/>
  <cols>
    <col min="1" max="1" width="10.77734375" customWidth="1"/>
    <col min="2" max="2" width="19.21875" customWidth="1"/>
    <col min="3" max="3" width="10.77734375" customWidth="1"/>
    <col min="4" max="4" width="14" bestFit="1" customWidth="1"/>
    <col min="5" max="10" width="10.77734375" customWidth="1"/>
    <col min="11" max="11" width="63.5546875" customWidth="1"/>
    <col min="12" max="100" width="10.77734375" customWidth="1"/>
  </cols>
  <sheetData>
    <row r="1" spans="1:99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  <c r="L1" s="66" t="s">
        <v>29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>
      <c r="A2" s="1" t="s">
        <v>317</v>
      </c>
      <c r="B2" s="1"/>
      <c r="C2" s="1"/>
      <c r="D2" s="1"/>
      <c r="E2" s="1"/>
      <c r="F2" s="1"/>
      <c r="G2" s="1"/>
      <c r="H2" s="1"/>
      <c r="I2" s="1"/>
      <c r="J2" s="1"/>
      <c r="K2" s="1"/>
      <c r="L2" s="38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>
      <c r="A3" s="1" t="s">
        <v>318</v>
      </c>
      <c r="B3" s="1"/>
      <c r="C3" s="1"/>
      <c r="D3" s="1"/>
      <c r="E3" s="1"/>
      <c r="F3" s="1"/>
      <c r="G3" s="1"/>
      <c r="H3" s="1"/>
      <c r="I3" s="1"/>
      <c r="J3" s="1"/>
      <c r="K3" s="1"/>
      <c r="L3" s="38">
        <v>22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>
      <c r="A4" s="1">
        <v>12</v>
      </c>
      <c r="B4" s="1">
        <v>18</v>
      </c>
      <c r="C4" s="1">
        <v>15</v>
      </c>
      <c r="D4" s="1">
        <v>22</v>
      </c>
      <c r="E4" s="1">
        <v>20</v>
      </c>
      <c r="F4" s="1">
        <v>14</v>
      </c>
      <c r="G4" s="1">
        <v>16</v>
      </c>
      <c r="H4" s="1">
        <v>21</v>
      </c>
      <c r="I4" s="1">
        <v>19</v>
      </c>
      <c r="J4" s="1">
        <v>17</v>
      </c>
      <c r="K4" s="1"/>
      <c r="L4" s="38">
        <v>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</row>
    <row r="5" spans="1:99">
      <c r="A5" s="1">
        <v>22</v>
      </c>
      <c r="B5" s="1">
        <v>19</v>
      </c>
      <c r="C5" s="1">
        <v>13</v>
      </c>
      <c r="D5" s="1">
        <v>16</v>
      </c>
      <c r="E5" s="1">
        <v>21</v>
      </c>
      <c r="F5" s="1">
        <v>22</v>
      </c>
      <c r="G5" s="1">
        <v>17</v>
      </c>
      <c r="H5" s="1">
        <v>19</v>
      </c>
      <c r="I5" s="1">
        <v>22</v>
      </c>
      <c r="J5" s="1">
        <v>18</v>
      </c>
      <c r="K5" s="1"/>
      <c r="L5" s="38">
        <v>12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</row>
    <row r="6" spans="1:99">
      <c r="A6" s="1">
        <v>14</v>
      </c>
      <c r="B6" s="1">
        <v>20</v>
      </c>
      <c r="C6" s="1">
        <v>19</v>
      </c>
      <c r="D6" s="1">
        <v>17</v>
      </c>
      <c r="E6" s="1">
        <v>22</v>
      </c>
      <c r="F6" s="1">
        <v>18</v>
      </c>
      <c r="G6" s="1">
        <v>15</v>
      </c>
      <c r="H6" s="1">
        <v>21</v>
      </c>
      <c r="I6" s="1">
        <v>20</v>
      </c>
      <c r="J6" s="1">
        <v>16</v>
      </c>
      <c r="K6" s="1"/>
      <c r="L6" s="38">
        <v>22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99">
      <c r="A7" s="1">
        <v>12</v>
      </c>
      <c r="B7" s="1">
        <v>18</v>
      </c>
      <c r="C7" s="1">
        <v>15</v>
      </c>
      <c r="D7" s="1">
        <v>22</v>
      </c>
      <c r="E7" s="1">
        <v>20</v>
      </c>
      <c r="F7" s="1">
        <v>14</v>
      </c>
      <c r="G7" s="1">
        <v>16</v>
      </c>
      <c r="H7" s="1">
        <v>21</v>
      </c>
      <c r="I7" s="1">
        <v>19</v>
      </c>
      <c r="J7" s="1">
        <v>17</v>
      </c>
      <c r="K7" s="1"/>
      <c r="L7" s="38">
        <v>14</v>
      </c>
      <c r="M7" s="1"/>
      <c r="N7" s="56" t="s">
        <v>236</v>
      </c>
      <c r="O7" s="1">
        <f>SKEW(L2:L101)</f>
        <v>-0.33501287221882114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1:99" ht="15.6">
      <c r="A8" s="1">
        <v>22</v>
      </c>
      <c r="B8" s="1">
        <v>19</v>
      </c>
      <c r="C8" s="1">
        <v>13</v>
      </c>
      <c r="D8" s="1">
        <v>16</v>
      </c>
      <c r="E8" s="1">
        <v>21</v>
      </c>
      <c r="F8" s="1">
        <v>22</v>
      </c>
      <c r="G8" s="1">
        <v>17</v>
      </c>
      <c r="H8" s="1">
        <v>19</v>
      </c>
      <c r="I8" s="1">
        <v>22</v>
      </c>
      <c r="J8" s="1">
        <v>18</v>
      </c>
      <c r="K8" s="1"/>
      <c r="L8" s="38">
        <v>12</v>
      </c>
      <c r="M8" s="1"/>
      <c r="N8" s="7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1:99">
      <c r="A9" s="1">
        <v>14</v>
      </c>
      <c r="B9" s="1">
        <v>20</v>
      </c>
      <c r="C9" s="1">
        <v>19</v>
      </c>
      <c r="D9" s="1">
        <v>17</v>
      </c>
      <c r="E9" s="1">
        <v>22</v>
      </c>
      <c r="F9" s="1">
        <v>18</v>
      </c>
      <c r="G9" s="1">
        <v>15</v>
      </c>
      <c r="H9" s="1">
        <v>21</v>
      </c>
      <c r="I9" s="1">
        <v>20</v>
      </c>
      <c r="J9" s="1">
        <v>16</v>
      </c>
      <c r="K9" s="1"/>
      <c r="L9" s="38">
        <v>22</v>
      </c>
      <c r="M9" s="1"/>
      <c r="N9" s="56" t="s">
        <v>237</v>
      </c>
      <c r="O9" s="1">
        <f>KURT(L2:L101)</f>
        <v>-0.881011446690108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1:99">
      <c r="A10" s="1">
        <v>12</v>
      </c>
      <c r="B10" s="1">
        <v>18</v>
      </c>
      <c r="C10" s="1">
        <v>15</v>
      </c>
      <c r="D10" s="1">
        <v>22</v>
      </c>
      <c r="E10" s="1">
        <v>20</v>
      </c>
      <c r="F10" s="1">
        <v>14</v>
      </c>
      <c r="G10" s="1">
        <v>16</v>
      </c>
      <c r="H10" s="1">
        <v>21</v>
      </c>
      <c r="I10" s="1">
        <v>19</v>
      </c>
      <c r="J10" s="1">
        <v>17</v>
      </c>
      <c r="K10" s="1"/>
      <c r="L10" s="38">
        <v>14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>
      <c r="A11" s="1">
        <v>22</v>
      </c>
      <c r="B11" s="1">
        <v>19</v>
      </c>
      <c r="C11" s="1">
        <v>13</v>
      </c>
      <c r="D11" s="1">
        <v>16</v>
      </c>
      <c r="E11" s="1">
        <v>21</v>
      </c>
      <c r="F11" s="1">
        <v>22</v>
      </c>
      <c r="G11" s="1">
        <v>17</v>
      </c>
      <c r="H11" s="1">
        <v>19</v>
      </c>
      <c r="I11" s="1">
        <v>22</v>
      </c>
      <c r="J11" s="1">
        <v>18</v>
      </c>
      <c r="K11" s="1"/>
      <c r="L11" s="38">
        <v>12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>
      <c r="A12" s="1">
        <v>14</v>
      </c>
      <c r="B12" s="1">
        <v>20</v>
      </c>
      <c r="C12" s="1">
        <v>19</v>
      </c>
      <c r="D12" s="1">
        <v>17</v>
      </c>
      <c r="E12" s="1">
        <v>22</v>
      </c>
      <c r="F12" s="1">
        <v>18</v>
      </c>
      <c r="G12" s="1">
        <v>15</v>
      </c>
      <c r="H12" s="1">
        <v>21</v>
      </c>
      <c r="I12" s="1">
        <v>20</v>
      </c>
      <c r="J12" s="1">
        <v>16</v>
      </c>
      <c r="K12" s="1"/>
      <c r="L12" s="38">
        <v>18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>
      <c r="A13" s="1">
        <v>12</v>
      </c>
      <c r="B13" s="1">
        <v>18</v>
      </c>
      <c r="C13" s="1">
        <v>15</v>
      </c>
      <c r="D13" s="1">
        <v>22</v>
      </c>
      <c r="E13" s="1">
        <v>20</v>
      </c>
      <c r="F13" s="1">
        <v>14</v>
      </c>
      <c r="G13" s="1">
        <v>16</v>
      </c>
      <c r="H13" s="1">
        <v>21</v>
      </c>
      <c r="I13" s="1">
        <v>19</v>
      </c>
      <c r="J13" s="1">
        <v>17</v>
      </c>
      <c r="K13" s="1"/>
      <c r="L13" s="38">
        <v>19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>
      <c r="A14" s="1" t="s">
        <v>319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38">
        <v>20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>
      <c r="A15" s="1" t="s">
        <v>320</v>
      </c>
      <c r="B15" s="1" t="s">
        <v>321</v>
      </c>
      <c r="C15" s="1"/>
      <c r="D15" s="1"/>
      <c r="E15" s="1"/>
      <c r="F15" s="1"/>
      <c r="G15" s="1"/>
      <c r="H15" s="1"/>
      <c r="I15" s="1"/>
      <c r="J15" s="1"/>
      <c r="K15" s="1"/>
      <c r="L15" s="38">
        <v>18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>
      <c r="A16" s="1" t="s">
        <v>322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38">
        <v>19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>
      <c r="A17" s="7" t="s">
        <v>7</v>
      </c>
      <c r="B17" s="33" t="s">
        <v>238</v>
      </c>
      <c r="C17" s="1" t="s">
        <v>32</v>
      </c>
      <c r="D17" s="56" t="s">
        <v>236</v>
      </c>
      <c r="E17" s="1" t="s">
        <v>323</v>
      </c>
      <c r="F17" s="1"/>
      <c r="G17" s="1"/>
      <c r="H17" s="1"/>
      <c r="I17" s="1"/>
      <c r="J17" s="1"/>
      <c r="K17" s="1"/>
      <c r="L17" s="38">
        <v>20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ht="15.6">
      <c r="A18" s="1"/>
      <c r="B18" s="1"/>
      <c r="C18" s="1"/>
      <c r="D18" s="71"/>
      <c r="E18" s="1"/>
      <c r="F18" s="1"/>
      <c r="G18" s="1"/>
      <c r="H18" s="1"/>
      <c r="I18" s="1"/>
      <c r="J18" s="1"/>
      <c r="K18" s="1"/>
      <c r="L18" s="38">
        <v>18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>
      <c r="A19" s="1"/>
      <c r="B19" s="1"/>
      <c r="C19" s="1" t="s">
        <v>31</v>
      </c>
      <c r="D19" s="56" t="s">
        <v>237</v>
      </c>
      <c r="E19" s="1" t="s">
        <v>324</v>
      </c>
      <c r="F19" s="1"/>
      <c r="G19" s="1"/>
      <c r="H19" s="1"/>
      <c r="I19" s="1"/>
      <c r="J19" s="1"/>
      <c r="K19" s="1"/>
      <c r="L19" s="38">
        <v>19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ht="15.6">
      <c r="A20" s="1"/>
      <c r="B20" s="1"/>
      <c r="C20" s="1"/>
      <c r="D20" s="72"/>
      <c r="E20" s="1"/>
      <c r="F20" s="1"/>
      <c r="G20" s="1"/>
      <c r="H20" s="1"/>
      <c r="I20" s="1"/>
      <c r="J20" s="1"/>
      <c r="K20" s="1"/>
      <c r="L20" s="38">
        <v>20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ht="18">
      <c r="A21" s="1"/>
      <c r="B21" s="1"/>
      <c r="C21" s="1" t="s">
        <v>33</v>
      </c>
      <c r="D21" s="73" t="s">
        <v>242</v>
      </c>
      <c r="E21" s="95" t="s">
        <v>325</v>
      </c>
      <c r="F21" s="96"/>
      <c r="G21" s="96"/>
      <c r="H21" s="96"/>
      <c r="I21" s="74"/>
      <c r="J21" s="74"/>
      <c r="K21" s="74"/>
      <c r="L21" s="38">
        <v>18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ht="18">
      <c r="A22" s="1"/>
      <c r="B22" s="1"/>
      <c r="C22" s="1"/>
      <c r="D22" s="1"/>
      <c r="E22" s="75"/>
      <c r="F22" s="74"/>
      <c r="G22" s="74"/>
      <c r="H22" s="74"/>
      <c r="I22" s="74"/>
      <c r="J22" s="74"/>
      <c r="K22" s="74"/>
      <c r="L22" s="38">
        <v>15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ht="18">
      <c r="A23" s="1"/>
      <c r="B23" s="1"/>
      <c r="C23" s="1"/>
      <c r="D23" s="1"/>
      <c r="E23" s="75" t="s">
        <v>326</v>
      </c>
      <c r="F23" s="74"/>
      <c r="G23" s="74"/>
      <c r="H23" s="74"/>
      <c r="I23" s="74"/>
      <c r="J23" s="74"/>
      <c r="K23" s="74"/>
      <c r="L23" s="38">
        <v>13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 ht="18">
      <c r="A24" s="1"/>
      <c r="B24" s="1"/>
      <c r="C24" s="1"/>
      <c r="D24" s="1"/>
      <c r="E24" s="75"/>
      <c r="F24" s="74"/>
      <c r="G24" s="74"/>
      <c r="H24" s="74"/>
      <c r="I24" s="74"/>
      <c r="J24" s="74"/>
      <c r="K24" s="74"/>
      <c r="L24" s="38">
        <v>19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 ht="18">
      <c r="A25" s="1"/>
      <c r="B25" s="1"/>
      <c r="C25" s="1"/>
      <c r="D25" s="1"/>
      <c r="E25" s="75" t="s">
        <v>327</v>
      </c>
      <c r="F25" s="74"/>
      <c r="G25" s="74"/>
      <c r="H25" s="74"/>
      <c r="I25" s="74"/>
      <c r="J25" s="74"/>
      <c r="K25" s="74"/>
      <c r="L25" s="38">
        <v>15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1:99" ht="18">
      <c r="A26" s="1"/>
      <c r="B26" s="1"/>
      <c r="C26" s="1"/>
      <c r="D26" s="1"/>
      <c r="E26" s="75"/>
      <c r="F26" s="74"/>
      <c r="G26" s="74"/>
      <c r="H26" s="74"/>
      <c r="I26" s="74"/>
      <c r="J26" s="74"/>
      <c r="K26" s="74"/>
      <c r="L26" s="38">
        <v>13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1:99" ht="18">
      <c r="A27" s="1"/>
      <c r="B27" s="1"/>
      <c r="C27" s="1"/>
      <c r="D27" s="1"/>
      <c r="E27" s="75" t="s">
        <v>328</v>
      </c>
      <c r="F27" s="74"/>
      <c r="G27" s="74"/>
      <c r="H27" s="74"/>
      <c r="I27" s="74"/>
      <c r="J27" s="74"/>
      <c r="K27" s="74"/>
      <c r="L27" s="38">
        <v>19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ht="18">
      <c r="A28" s="1"/>
      <c r="B28" s="1"/>
      <c r="C28" s="1"/>
      <c r="D28" s="1"/>
      <c r="E28" s="74"/>
      <c r="F28" s="74"/>
      <c r="G28" s="74"/>
      <c r="H28" s="74"/>
      <c r="I28" s="74"/>
      <c r="J28" s="74"/>
      <c r="K28" s="74"/>
      <c r="L28" s="38">
        <v>15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ht="18">
      <c r="A29" s="1"/>
      <c r="B29" s="1"/>
      <c r="C29" s="1"/>
      <c r="D29" s="1"/>
      <c r="E29" s="74"/>
      <c r="F29" s="74"/>
      <c r="G29" s="74"/>
      <c r="H29" s="74"/>
      <c r="I29" s="74"/>
      <c r="J29" s="74"/>
      <c r="K29" s="74"/>
      <c r="L29" s="38">
        <v>13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 ht="18">
      <c r="A30" s="1"/>
      <c r="B30" s="1"/>
      <c r="C30" s="1"/>
      <c r="D30" s="1"/>
      <c r="E30" s="74"/>
      <c r="F30" s="74"/>
      <c r="G30" s="74"/>
      <c r="H30" s="74"/>
      <c r="I30" s="74"/>
      <c r="J30" s="74"/>
      <c r="K30" s="74"/>
      <c r="L30" s="38">
        <v>19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 ht="18">
      <c r="A31" s="1"/>
      <c r="B31" s="1"/>
      <c r="C31" s="1"/>
      <c r="D31" s="1"/>
      <c r="E31" s="95" t="s">
        <v>334</v>
      </c>
      <c r="F31" s="96"/>
      <c r="G31" s="96"/>
      <c r="H31" s="74"/>
      <c r="I31" s="74"/>
      <c r="J31" s="74"/>
      <c r="K31" s="74"/>
      <c r="L31" s="38">
        <v>15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 ht="18">
      <c r="A32" s="1"/>
      <c r="B32" s="1"/>
      <c r="C32" s="1"/>
      <c r="D32" s="1"/>
      <c r="E32" s="75"/>
      <c r="F32" s="74"/>
      <c r="G32" s="74"/>
      <c r="H32" s="74"/>
      <c r="I32" s="74"/>
      <c r="J32" s="74"/>
      <c r="K32" s="74"/>
      <c r="L32" s="38">
        <v>22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99" ht="18">
      <c r="A33" s="1"/>
      <c r="B33" s="1"/>
      <c r="C33" s="1"/>
      <c r="D33" s="1"/>
      <c r="E33" s="75" t="s">
        <v>310</v>
      </c>
      <c r="F33" s="74"/>
      <c r="G33" s="74"/>
      <c r="H33" s="74"/>
      <c r="I33" s="74"/>
      <c r="J33" s="74"/>
      <c r="K33" s="74"/>
      <c r="L33" s="38">
        <v>16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spans="1:99" ht="18">
      <c r="A34" s="1"/>
      <c r="B34" s="1"/>
      <c r="C34" s="1"/>
      <c r="D34" s="1"/>
      <c r="E34" s="75"/>
      <c r="F34" s="74"/>
      <c r="G34" s="74"/>
      <c r="H34" s="74"/>
      <c r="I34" s="74"/>
      <c r="J34" s="74"/>
      <c r="K34" s="74"/>
      <c r="L34" s="38">
        <v>17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1:99" ht="18">
      <c r="A35" s="1"/>
      <c r="B35" s="1"/>
      <c r="C35" s="1"/>
      <c r="D35" s="1"/>
      <c r="E35" s="75" t="s">
        <v>329</v>
      </c>
      <c r="F35" s="74"/>
      <c r="G35" s="74"/>
      <c r="H35" s="74"/>
      <c r="I35" s="74"/>
      <c r="J35" s="74"/>
      <c r="K35" s="74"/>
      <c r="L35" s="38">
        <v>22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 ht="18">
      <c r="A36" s="1"/>
      <c r="B36" s="1"/>
      <c r="C36" s="1"/>
      <c r="D36" s="1"/>
      <c r="E36" s="75"/>
      <c r="F36" s="74"/>
      <c r="G36" s="74"/>
      <c r="H36" s="74"/>
      <c r="I36" s="74"/>
      <c r="J36" s="74"/>
      <c r="K36" s="74"/>
      <c r="L36" s="38">
        <v>16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1:99" ht="18">
      <c r="A37" s="1"/>
      <c r="B37" s="1"/>
      <c r="C37" s="1"/>
      <c r="D37" s="1"/>
      <c r="E37" s="75" t="s">
        <v>330</v>
      </c>
      <c r="F37" s="74"/>
      <c r="G37" s="74"/>
      <c r="H37" s="74"/>
      <c r="I37" s="74"/>
      <c r="J37" s="74"/>
      <c r="K37" s="74"/>
      <c r="L37" s="38">
        <v>17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spans="1:99" ht="18">
      <c r="A38" s="1"/>
      <c r="B38" s="1"/>
      <c r="C38" s="1"/>
      <c r="D38" s="1"/>
      <c r="E38" s="74"/>
      <c r="F38" s="74"/>
      <c r="G38" s="74"/>
      <c r="H38" s="74"/>
      <c r="I38" s="74"/>
      <c r="J38" s="74"/>
      <c r="K38" s="74"/>
      <c r="L38" s="38">
        <v>22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:99" ht="18">
      <c r="A39" s="1"/>
      <c r="B39" s="1"/>
      <c r="C39" s="1"/>
      <c r="D39" s="1"/>
      <c r="E39" s="74"/>
      <c r="F39" s="74"/>
      <c r="G39" s="74"/>
      <c r="H39" s="74"/>
      <c r="I39" s="74"/>
      <c r="J39" s="74"/>
      <c r="K39" s="74"/>
      <c r="L39" s="38">
        <v>16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ht="18">
      <c r="A40" s="1"/>
      <c r="B40" s="1"/>
      <c r="C40" s="1"/>
      <c r="D40" s="1"/>
      <c r="E40" s="74"/>
      <c r="F40" s="74"/>
      <c r="G40" s="74"/>
      <c r="H40" s="74"/>
      <c r="I40" s="74"/>
      <c r="J40" s="74"/>
      <c r="K40" s="74"/>
      <c r="L40" s="38">
        <v>17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ht="18">
      <c r="A41" s="1"/>
      <c r="B41" s="1"/>
      <c r="C41" s="1"/>
      <c r="D41" s="1"/>
      <c r="E41" s="95" t="s">
        <v>287</v>
      </c>
      <c r="F41" s="96"/>
      <c r="G41" s="96"/>
      <c r="H41" s="74"/>
      <c r="I41" s="74"/>
      <c r="J41" s="74"/>
      <c r="K41" s="74"/>
      <c r="L41" s="38">
        <v>22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ht="18">
      <c r="A42" s="1"/>
      <c r="B42" s="1"/>
      <c r="C42" s="1"/>
      <c r="D42" s="1"/>
      <c r="E42" s="75"/>
      <c r="F42" s="74"/>
      <c r="G42" s="74"/>
      <c r="H42" s="74"/>
      <c r="I42" s="74"/>
      <c r="J42" s="74"/>
      <c r="K42" s="74"/>
      <c r="L42" s="38">
        <v>20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ht="18">
      <c r="A43" s="1"/>
      <c r="B43" s="1"/>
      <c r="C43" s="1"/>
      <c r="D43" s="1"/>
      <c r="E43" s="75" t="s">
        <v>331</v>
      </c>
      <c r="F43" s="74"/>
      <c r="G43" s="74"/>
      <c r="H43" s="74"/>
      <c r="I43" s="74"/>
      <c r="J43" s="74"/>
      <c r="K43" s="74"/>
      <c r="L43" s="38">
        <v>21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18">
      <c r="A44" s="1"/>
      <c r="B44" s="1"/>
      <c r="C44" s="1"/>
      <c r="D44" s="1"/>
      <c r="E44" s="75"/>
      <c r="F44" s="74"/>
      <c r="G44" s="74"/>
      <c r="H44" s="74"/>
      <c r="I44" s="74"/>
      <c r="J44" s="74"/>
      <c r="K44" s="74"/>
      <c r="L44" s="38">
        <v>22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ht="18">
      <c r="A45" s="1"/>
      <c r="B45" s="1"/>
      <c r="C45" s="1"/>
      <c r="D45" s="1"/>
      <c r="E45" s="75" t="s">
        <v>332</v>
      </c>
      <c r="F45" s="74"/>
      <c r="G45" s="74"/>
      <c r="H45" s="74"/>
      <c r="I45" s="74"/>
      <c r="J45" s="74"/>
      <c r="K45" s="74"/>
      <c r="L45" s="38">
        <v>20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ht="18">
      <c r="A46" s="1"/>
      <c r="B46" s="1"/>
      <c r="C46" s="1"/>
      <c r="D46" s="1"/>
      <c r="E46" s="75"/>
      <c r="F46" s="74"/>
      <c r="G46" s="74"/>
      <c r="H46" s="74"/>
      <c r="I46" s="74"/>
      <c r="J46" s="74"/>
      <c r="K46" s="74"/>
      <c r="L46" s="38">
        <v>21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ht="18">
      <c r="A47" s="1"/>
      <c r="B47" s="1"/>
      <c r="C47" s="1"/>
      <c r="D47" s="1"/>
      <c r="E47" s="75" t="s">
        <v>333</v>
      </c>
      <c r="F47" s="74"/>
      <c r="G47" s="74"/>
      <c r="H47" s="74"/>
      <c r="I47" s="74"/>
      <c r="J47" s="74"/>
      <c r="K47" s="74"/>
      <c r="L47" s="38">
        <v>22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ht="18">
      <c r="A48" s="1"/>
      <c r="B48" s="1"/>
      <c r="C48" s="1"/>
      <c r="D48" s="1"/>
      <c r="E48" s="74"/>
      <c r="F48" s="74"/>
      <c r="G48" s="74"/>
      <c r="H48" s="74"/>
      <c r="I48" s="74"/>
      <c r="J48" s="74"/>
      <c r="K48" s="74"/>
      <c r="L48" s="38">
        <v>20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ht="18">
      <c r="A49" s="1"/>
      <c r="B49" s="1"/>
      <c r="C49" s="1"/>
      <c r="D49" s="1"/>
      <c r="E49" s="74"/>
      <c r="F49" s="74"/>
      <c r="G49" s="74"/>
      <c r="H49" s="74"/>
      <c r="I49" s="74"/>
      <c r="J49" s="74"/>
      <c r="K49" s="74"/>
      <c r="L49" s="38">
        <v>21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ht="18">
      <c r="A50" s="1"/>
      <c r="B50" s="1"/>
      <c r="C50" s="1"/>
      <c r="D50" s="1"/>
      <c r="E50" s="74"/>
      <c r="F50" s="74"/>
      <c r="G50" s="74"/>
      <c r="H50" s="74"/>
      <c r="I50" s="74"/>
      <c r="J50" s="74"/>
      <c r="K50" s="74"/>
      <c r="L50" s="38">
        <v>22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ht="18">
      <c r="A51" s="1"/>
      <c r="B51" s="1"/>
      <c r="C51" s="1"/>
      <c r="D51" s="1"/>
      <c r="E51" s="74"/>
      <c r="F51" s="74"/>
      <c r="G51" s="74"/>
      <c r="H51" s="74"/>
      <c r="I51" s="74"/>
      <c r="J51" s="74"/>
      <c r="K51" s="74"/>
      <c r="L51" s="38">
        <v>20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ht="18">
      <c r="A52" s="1"/>
      <c r="B52" s="1"/>
      <c r="C52" s="1"/>
      <c r="D52" s="1"/>
      <c r="E52" s="74"/>
      <c r="F52" s="74"/>
      <c r="G52" s="74"/>
      <c r="H52" s="74"/>
      <c r="I52" s="74"/>
      <c r="J52" s="74"/>
      <c r="K52" s="74"/>
      <c r="L52" s="38">
        <v>14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ht="18">
      <c r="A53" s="1"/>
      <c r="B53" s="1"/>
      <c r="C53" s="1"/>
      <c r="D53" s="1"/>
      <c r="E53" s="74"/>
      <c r="F53" s="74"/>
      <c r="G53" s="74"/>
      <c r="H53" s="74"/>
      <c r="I53" s="74"/>
      <c r="J53" s="74"/>
      <c r="K53" s="74"/>
      <c r="L53" s="38">
        <v>22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ht="18">
      <c r="A54" s="1"/>
      <c r="B54" s="1"/>
      <c r="C54" s="1"/>
      <c r="D54" s="1"/>
      <c r="E54" s="74"/>
      <c r="F54" s="74"/>
      <c r="G54" s="74"/>
      <c r="H54" s="74"/>
      <c r="I54" s="74"/>
      <c r="J54" s="74"/>
      <c r="K54" s="74"/>
      <c r="L54" s="38">
        <v>18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ht="18">
      <c r="A55" s="1"/>
      <c r="B55" s="1"/>
      <c r="C55" s="1"/>
      <c r="D55" s="1"/>
      <c r="E55" s="74"/>
      <c r="F55" s="74"/>
      <c r="G55" s="74"/>
      <c r="H55" s="74"/>
      <c r="I55" s="74"/>
      <c r="J55" s="74"/>
      <c r="K55" s="74"/>
      <c r="L55" s="38">
        <v>14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ht="18">
      <c r="A56" s="1"/>
      <c r="B56" s="1"/>
      <c r="C56" s="1"/>
      <c r="D56" s="1"/>
      <c r="E56" s="74"/>
      <c r="F56" s="74"/>
      <c r="G56" s="74"/>
      <c r="H56" s="74"/>
      <c r="I56" s="74"/>
      <c r="J56" s="74"/>
      <c r="K56" s="74"/>
      <c r="L56" s="38">
        <v>22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ht="18">
      <c r="A57" s="1"/>
      <c r="B57" s="1"/>
      <c r="C57" s="1"/>
      <c r="D57" s="1"/>
      <c r="E57" s="74"/>
      <c r="F57" s="74"/>
      <c r="G57" s="74"/>
      <c r="H57" s="74"/>
      <c r="I57" s="74"/>
      <c r="J57" s="74"/>
      <c r="K57" s="74"/>
      <c r="L57" s="38">
        <v>18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ht="18">
      <c r="A58" s="1"/>
      <c r="B58" s="1"/>
      <c r="C58" s="1"/>
      <c r="D58" s="1"/>
      <c r="E58" s="74"/>
      <c r="F58" s="74"/>
      <c r="G58" s="74"/>
      <c r="H58" s="74"/>
      <c r="I58" s="74"/>
      <c r="J58" s="74"/>
      <c r="K58" s="74"/>
      <c r="L58" s="38">
        <v>14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ht="18">
      <c r="A59" s="1"/>
      <c r="B59" s="1"/>
      <c r="C59" s="1"/>
      <c r="D59" s="1"/>
      <c r="E59" s="74"/>
      <c r="F59" s="74"/>
      <c r="G59" s="74"/>
      <c r="H59" s="74"/>
      <c r="I59" s="74"/>
      <c r="J59" s="74"/>
      <c r="K59" s="74"/>
      <c r="L59" s="38">
        <v>22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ht="18">
      <c r="A60" s="1"/>
      <c r="B60" s="1"/>
      <c r="C60" s="1"/>
      <c r="D60" s="1"/>
      <c r="E60" s="74"/>
      <c r="F60" s="74"/>
      <c r="G60" s="74"/>
      <c r="H60" s="74"/>
      <c r="I60" s="74"/>
      <c r="J60" s="74"/>
      <c r="K60" s="74"/>
      <c r="L60" s="38">
        <v>18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8">
        <v>14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8">
        <v>16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8">
        <v>17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8">
        <v>15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8">
        <v>16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8">
        <v>17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8">
        <v>15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8">
        <v>16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8">
        <v>17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8">
        <v>15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8">
        <v>16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8">
        <v>21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8">
        <v>19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8">
        <v>21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8">
        <v>21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8">
        <v>19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8">
        <v>21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8">
        <v>21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8">
        <v>19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8">
        <v>21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38">
        <v>21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38">
        <v>19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38">
        <v>22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38">
        <v>20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38">
        <v>19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38">
        <v>22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38">
        <v>20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38">
        <v>19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38">
        <v>22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38">
        <v>20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8">
        <v>19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8">
        <v>17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8">
        <v>18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8">
        <v>16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38">
        <v>17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8">
        <v>18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8">
        <v>16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8">
        <v>17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8">
        <v>18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8">
        <v>16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8">
        <v>17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:9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:9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:9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spans="1:9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spans="1:9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spans="1:9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spans="1:9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spans="1:9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spans="1:9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spans="1:9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spans="1:9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spans="1:9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spans="1:9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spans="1:9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spans="1:9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spans="1:9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spans="1:9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spans="1:9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spans="1:9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spans="1:9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spans="1:9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spans="1:9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spans="1:9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spans="1:9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spans="1:9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spans="1:9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spans="1:9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spans="1:9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spans="1:9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spans="1:9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spans="1:9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spans="1:9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spans="1:9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spans="1:9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spans="1:9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spans="1:9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spans="1:9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spans="1:9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spans="1:9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spans="1:9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spans="1:9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spans="1:9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spans="1: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spans="1:9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spans="1:9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spans="1:9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spans="1:9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spans="1:9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spans="1:9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spans="1:9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spans="1:9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spans="1:9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spans="1:9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spans="1:9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spans="1:9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spans="1:9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spans="1:9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spans="1:9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spans="1:9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spans="1:9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spans="1:9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spans="1:9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spans="1:9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spans="1:9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spans="1:9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spans="1:9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spans="1:9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spans="1:9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spans="1:9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spans="1:9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spans="1:9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spans="1:9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spans="1:9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spans="1:9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spans="1:9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spans="1:9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spans="1:9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spans="1:9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spans="1:9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spans="1:9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spans="1:9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spans="1:9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spans="1:9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spans="1:9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spans="1:9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spans="1:9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spans="1:9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spans="1:9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spans="1:9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spans="1:9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spans="1:9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spans="1:9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spans="1:9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spans="1:9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spans="1:99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spans="1:99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spans="1:99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spans="1:99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spans="1:9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spans="1:99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spans="1:99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spans="1:99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spans="1:9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spans="1:99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spans="1:99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spans="1:99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spans="1:99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spans="1:99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spans="1:99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spans="1:99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spans="1:99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spans="1:99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spans="1:9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spans="1:99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spans="1:99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spans="1:99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spans="1:99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spans="1:99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spans="1:99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spans="1:9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spans="1:99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spans="1:99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spans="1:9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spans="1:99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spans="1:99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spans="1:99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spans="1:99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spans="1:99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spans="1:99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spans="1:99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spans="1:99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spans="1:99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spans="1:9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spans="1:99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spans="1:99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spans="1:99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spans="1:99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spans="1:99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spans="1:99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spans="1:99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spans="1:99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spans="1:99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spans="1: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spans="1:99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spans="1:99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spans="1:99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spans="1:99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spans="1:99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spans="1:99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spans="1:99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spans="1:99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spans="1:99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spans="1:9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spans="1:99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spans="1:99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spans="1:99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spans="1:99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spans="1:99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spans="1:9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spans="1:99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spans="1:9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spans="1:99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spans="1:9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spans="1:9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spans="1:99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spans="1:99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spans="1:99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spans="1:99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spans="1:99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spans="1:99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spans="1:99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spans="1:99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spans="1:9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spans="1:99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spans="1:99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spans="1:99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spans="1:99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spans="1:99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spans="1:99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spans="1:99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spans="1:99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spans="1:99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spans="1:9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spans="1:99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spans="1:99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spans="1:99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spans="1:99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spans="1:99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spans="1:99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spans="1:99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spans="1:99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spans="1:99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spans="1:9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spans="1:99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spans="1:99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spans="1:99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spans="1:99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spans="1:99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spans="1:99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spans="1:99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spans="1:9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spans="1:99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spans="1:9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spans="1:99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spans="1:99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spans="1:99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spans="1:99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spans="1:99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spans="1:99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spans="1:99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spans="1:99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spans="1:99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spans="1:9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spans="1:9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spans="1:9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spans="1:9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spans="1:9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spans="1:9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spans="1:9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spans="1:9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spans="1:9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spans="1:9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spans="1:9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spans="1:9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spans="1:9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spans="1:9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spans="1:9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spans="1:9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spans="1:9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spans="1:9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spans="1:9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spans="1:9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spans="1:9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spans="1:9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spans="1:9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spans="1:9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spans="1:9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spans="1:9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spans="1:9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spans="1:9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spans="1:9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spans="1:9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spans="1: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spans="1:9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spans="1:9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spans="1:9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spans="1:9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spans="1:9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spans="1:9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 spans="1:9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 spans="1:9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 spans="1:9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 spans="1:9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 spans="1:9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 spans="1:9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 spans="1:9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 spans="1:9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 spans="1:9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 spans="1:9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 spans="1:9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 spans="1:9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 spans="1:9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 spans="1:9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 spans="1:9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 spans="1:9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 spans="1:9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 spans="1:9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 spans="1:9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 spans="1:9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 spans="1:9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 spans="1:9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 spans="1:9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 spans="1:9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 spans="1:9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 spans="1:9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 spans="1:9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 spans="1:9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 spans="1:9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 spans="1:9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 spans="1:9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 spans="1:9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 spans="1:9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 spans="1:9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 spans="1:9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 spans="1:9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 spans="1:9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 spans="1:9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 spans="1:9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 spans="1:9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 spans="1:9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 spans="1:9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 spans="1:9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 spans="1:9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 spans="1:9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 spans="1:9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 spans="1:9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 spans="1:9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 spans="1:9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 spans="1:9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 spans="1:9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 spans="1:9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 spans="1:9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 spans="1:9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 spans="1:9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 spans="1:9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 spans="1:9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 spans="1:9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 spans="1:9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 spans="1:9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 spans="1:9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 spans="1:9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 spans="1:9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 spans="1:9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 spans="1:9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 spans="1:9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 spans="1:9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 spans="1:9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 spans="1:9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 spans="1:9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 spans="1:9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 spans="1:9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 spans="1:9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 spans="1:9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 spans="1:9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 spans="1:9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 spans="1:9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 spans="1:9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 spans="1:9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 spans="1:9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 spans="1:9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 spans="1:9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 spans="1:9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 spans="1:9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 spans="1:9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 spans="1:9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 spans="1:9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 spans="1:9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 spans="1:9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 spans="1:9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 spans="1:9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 spans="1:9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 spans="1:9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 spans="1: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 spans="1:9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 spans="1:9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 spans="1:9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 spans="1:9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 spans="1:9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 spans="1:9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 spans="1:9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 spans="1:9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 spans="1:9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 spans="1:9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 spans="1:9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5C1C-806D-40D3-9D76-58A56DB81E23}">
  <sheetPr>
    <tabColor rgb="FFFFCCFF"/>
  </sheetPr>
  <dimension ref="A1:BY171"/>
  <sheetViews>
    <sheetView topLeftCell="B1" workbookViewId="0">
      <selection activeCell="S6" sqref="S6"/>
    </sheetView>
  </sheetViews>
  <sheetFormatPr defaultColWidth="10.77734375" defaultRowHeight="14.4"/>
  <cols>
    <col min="1" max="1" width="10.5546875" customWidth="1"/>
    <col min="13" max="13" width="14.6640625" customWidth="1"/>
    <col min="92" max="92" width="10.77734375" customWidth="1"/>
  </cols>
  <sheetData>
    <row r="1" spans="1:77" ht="36.6">
      <c r="A1" s="97" t="s">
        <v>235</v>
      </c>
      <c r="B1" s="98"/>
      <c r="C1" s="98"/>
      <c r="D1" s="98"/>
      <c r="E1" s="98"/>
      <c r="F1" s="98"/>
      <c r="G1" s="98"/>
      <c r="H1" s="98"/>
      <c r="I1" s="98"/>
      <c r="J1" s="98"/>
      <c r="L1" s="1"/>
      <c r="N1" s="105" t="s">
        <v>29</v>
      </c>
      <c r="O1" s="99"/>
      <c r="R1" s="99"/>
    </row>
    <row r="2" spans="1:77">
      <c r="L2" s="1"/>
      <c r="N2" s="38">
        <v>40</v>
      </c>
      <c r="O2" s="17" t="s">
        <v>32</v>
      </c>
      <c r="P2" s="187" t="s">
        <v>341</v>
      </c>
      <c r="Q2" s="187"/>
      <c r="R2" s="38">
        <v>40</v>
      </c>
    </row>
    <row r="3" spans="1:77">
      <c r="A3" s="1" t="s">
        <v>335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8">
        <v>75</v>
      </c>
      <c r="O3" s="17"/>
      <c r="P3" s="187"/>
      <c r="Q3" s="187"/>
      <c r="R3" s="38">
        <v>45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>
      <c r="A4" s="1" t="s">
        <v>336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8">
        <v>105</v>
      </c>
      <c r="O4" s="17"/>
      <c r="P4" s="37" t="s">
        <v>143</v>
      </c>
      <c r="Q4" s="38">
        <f>QUARTILE($N$2:$N$101,1)</f>
        <v>128.75</v>
      </c>
      <c r="R4" s="38">
        <v>50</v>
      </c>
      <c r="S4" s="17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>
      <c r="A5" s="1" t="s">
        <v>337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38">
        <v>155</v>
      </c>
      <c r="O5" s="17"/>
      <c r="P5" s="37" t="s">
        <v>144</v>
      </c>
      <c r="Q5" s="38">
        <f>QUARTILE($N$2:$N$101,2)</f>
        <v>252.5</v>
      </c>
      <c r="R5" s="38">
        <v>55</v>
      </c>
      <c r="S5" s="17">
        <f>QUARTILE(R2:R101,1)</f>
        <v>128.75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>
      <c r="A6" s="1">
        <v>40</v>
      </c>
      <c r="B6" s="1">
        <v>45</v>
      </c>
      <c r="C6" s="1">
        <v>50</v>
      </c>
      <c r="D6" s="1">
        <v>55</v>
      </c>
      <c r="E6" s="1">
        <v>60</v>
      </c>
      <c r="F6" s="1">
        <v>62</v>
      </c>
      <c r="G6" s="1">
        <v>65</v>
      </c>
      <c r="H6" s="1">
        <v>68</v>
      </c>
      <c r="I6" s="1">
        <v>70</v>
      </c>
      <c r="J6" s="1">
        <v>72</v>
      </c>
      <c r="K6" s="1"/>
      <c r="L6" s="1"/>
      <c r="M6" s="1"/>
      <c r="N6" s="38">
        <v>205</v>
      </c>
      <c r="O6" s="17"/>
      <c r="P6" s="37" t="s">
        <v>145</v>
      </c>
      <c r="Q6" s="38">
        <f>QUARTILE($N$2:$N$101,3)</f>
        <v>376.25</v>
      </c>
      <c r="R6" s="38">
        <v>60</v>
      </c>
      <c r="S6" s="17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>
      <c r="A7" s="1">
        <v>75</v>
      </c>
      <c r="B7" s="1">
        <v>78</v>
      </c>
      <c r="C7" s="1">
        <v>80</v>
      </c>
      <c r="D7" s="1">
        <v>82</v>
      </c>
      <c r="E7" s="1">
        <v>85</v>
      </c>
      <c r="F7" s="1">
        <v>88</v>
      </c>
      <c r="G7" s="1">
        <v>90</v>
      </c>
      <c r="H7" s="1">
        <v>92</v>
      </c>
      <c r="I7" s="1">
        <v>95</v>
      </c>
      <c r="J7" s="1">
        <v>100</v>
      </c>
      <c r="K7" s="1"/>
      <c r="L7" s="1"/>
      <c r="M7" s="1"/>
      <c r="N7" s="38">
        <v>255</v>
      </c>
      <c r="O7" s="17"/>
      <c r="P7" s="1"/>
      <c r="Q7" s="1"/>
      <c r="R7" s="38">
        <v>62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>
      <c r="A8" s="1">
        <v>105</v>
      </c>
      <c r="B8" s="1">
        <v>110</v>
      </c>
      <c r="C8" s="1">
        <v>115</v>
      </c>
      <c r="D8" s="1">
        <v>120</v>
      </c>
      <c r="E8" s="1">
        <v>125</v>
      </c>
      <c r="F8" s="1">
        <v>130</v>
      </c>
      <c r="G8" s="1">
        <v>135</v>
      </c>
      <c r="H8" s="1">
        <v>140</v>
      </c>
      <c r="I8" s="1">
        <v>145</v>
      </c>
      <c r="J8" s="1">
        <v>150</v>
      </c>
      <c r="K8" s="1"/>
      <c r="L8" s="1"/>
      <c r="M8" s="1"/>
      <c r="N8" s="38">
        <v>305</v>
      </c>
      <c r="O8" s="17"/>
      <c r="P8" s="188" t="s">
        <v>342</v>
      </c>
      <c r="Q8" s="188"/>
      <c r="R8" s="38">
        <v>65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>
      <c r="A9" s="1">
        <v>155</v>
      </c>
      <c r="B9" s="1">
        <v>160</v>
      </c>
      <c r="C9" s="1">
        <v>165</v>
      </c>
      <c r="D9" s="1">
        <v>170</v>
      </c>
      <c r="E9" s="1">
        <v>175</v>
      </c>
      <c r="F9" s="1">
        <v>180</v>
      </c>
      <c r="G9" s="1">
        <v>185</v>
      </c>
      <c r="H9" s="1">
        <v>190</v>
      </c>
      <c r="I9" s="1">
        <v>195</v>
      </c>
      <c r="J9" s="1">
        <v>200</v>
      </c>
      <c r="K9" s="1"/>
      <c r="L9" s="1"/>
      <c r="M9" s="1"/>
      <c r="N9" s="38">
        <v>355</v>
      </c>
      <c r="O9" s="17" t="s">
        <v>31</v>
      </c>
      <c r="P9" s="188"/>
      <c r="Q9" s="188"/>
      <c r="R9" s="38">
        <v>68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>
      <c r="A10" s="1">
        <v>205</v>
      </c>
      <c r="B10" s="1">
        <v>210</v>
      </c>
      <c r="C10" s="1">
        <v>215</v>
      </c>
      <c r="D10" s="1">
        <v>220</v>
      </c>
      <c r="E10" s="1">
        <v>225</v>
      </c>
      <c r="F10" s="1">
        <v>230</v>
      </c>
      <c r="G10" s="1">
        <v>235</v>
      </c>
      <c r="H10" s="1">
        <v>240</v>
      </c>
      <c r="I10" s="1">
        <v>245</v>
      </c>
      <c r="J10" s="1">
        <v>250</v>
      </c>
      <c r="K10" s="1"/>
      <c r="L10" s="1"/>
      <c r="M10" s="1"/>
      <c r="N10" s="38">
        <v>405</v>
      </c>
      <c r="O10" s="17"/>
      <c r="P10" s="101">
        <v>0.1</v>
      </c>
      <c r="Q10" s="38">
        <f>PERCENTILE($N$2:$N$101,P10)</f>
        <v>74.7</v>
      </c>
      <c r="R10" s="38">
        <v>70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>
      <c r="A11" s="1">
        <v>255</v>
      </c>
      <c r="B11" s="1">
        <v>260</v>
      </c>
      <c r="C11" s="1">
        <v>265</v>
      </c>
      <c r="D11" s="1">
        <v>270</v>
      </c>
      <c r="E11" s="1">
        <v>275</v>
      </c>
      <c r="F11" s="1">
        <v>280</v>
      </c>
      <c r="G11" s="1">
        <v>285</v>
      </c>
      <c r="H11" s="1">
        <v>290</v>
      </c>
      <c r="I11" s="1">
        <v>295</v>
      </c>
      <c r="J11" s="1">
        <v>300</v>
      </c>
      <c r="K11" s="1"/>
      <c r="L11" s="1"/>
      <c r="M11" s="1"/>
      <c r="N11" s="38">
        <v>455</v>
      </c>
      <c r="O11" s="1"/>
      <c r="P11" s="101">
        <v>0.25</v>
      </c>
      <c r="Q11" s="38">
        <f t="shared" ref="Q11:Q13" si="0">PERCENTILE($N$2:$N$101,P11)</f>
        <v>128.75</v>
      </c>
      <c r="R11" s="38">
        <v>72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>
      <c r="A12" s="1">
        <v>305</v>
      </c>
      <c r="B12" s="1">
        <v>310</v>
      </c>
      <c r="C12" s="1">
        <v>315</v>
      </c>
      <c r="D12" s="1">
        <v>320</v>
      </c>
      <c r="E12" s="1">
        <v>325</v>
      </c>
      <c r="F12" s="1">
        <v>330</v>
      </c>
      <c r="G12" s="1">
        <v>335</v>
      </c>
      <c r="H12" s="1">
        <v>340</v>
      </c>
      <c r="I12" s="1">
        <v>345</v>
      </c>
      <c r="J12" s="1">
        <v>350</v>
      </c>
      <c r="K12" s="1"/>
      <c r="L12" s="1"/>
      <c r="M12" s="1"/>
      <c r="N12" s="38">
        <v>45</v>
      </c>
      <c r="O12" s="1"/>
      <c r="P12" s="101">
        <v>0.75</v>
      </c>
      <c r="Q12" s="38">
        <f t="shared" si="0"/>
        <v>376.25</v>
      </c>
      <c r="R12" s="38">
        <v>75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>
      <c r="A13" s="1">
        <v>355</v>
      </c>
      <c r="B13" s="1">
        <v>360</v>
      </c>
      <c r="C13" s="1">
        <v>365</v>
      </c>
      <c r="D13" s="1">
        <v>370</v>
      </c>
      <c r="E13" s="1">
        <v>375</v>
      </c>
      <c r="F13" s="1">
        <v>380</v>
      </c>
      <c r="G13" s="1">
        <v>385</v>
      </c>
      <c r="H13" s="1">
        <v>390</v>
      </c>
      <c r="I13" s="1">
        <v>395</v>
      </c>
      <c r="J13" s="1">
        <v>400</v>
      </c>
      <c r="K13" s="1"/>
      <c r="L13" s="1"/>
      <c r="M13" s="1"/>
      <c r="N13" s="38">
        <v>78</v>
      </c>
      <c r="O13" s="1"/>
      <c r="P13" s="101">
        <v>0.9</v>
      </c>
      <c r="Q13" s="38">
        <f t="shared" si="0"/>
        <v>450.50000000000006</v>
      </c>
      <c r="R13" s="38">
        <v>78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77">
      <c r="A14" s="1">
        <v>405</v>
      </c>
      <c r="B14" s="1">
        <v>410</v>
      </c>
      <c r="C14" s="1">
        <v>415</v>
      </c>
      <c r="D14" s="1">
        <v>420</v>
      </c>
      <c r="E14" s="1">
        <v>425</v>
      </c>
      <c r="F14" s="1">
        <v>430</v>
      </c>
      <c r="G14" s="1">
        <v>435</v>
      </c>
      <c r="H14" s="1">
        <v>440</v>
      </c>
      <c r="I14" s="1">
        <v>445</v>
      </c>
      <c r="J14" s="1">
        <v>450</v>
      </c>
      <c r="K14" s="1"/>
      <c r="L14" s="1"/>
      <c r="M14" s="1"/>
      <c r="N14" s="38">
        <v>110</v>
      </c>
      <c r="O14" s="1"/>
      <c r="P14" s="1"/>
      <c r="Q14" s="1"/>
      <c r="R14" s="38">
        <v>80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>
      <c r="A15" s="1">
        <v>455</v>
      </c>
      <c r="B15" s="1">
        <v>460</v>
      </c>
      <c r="C15" s="1">
        <v>465</v>
      </c>
      <c r="D15" s="1">
        <v>470</v>
      </c>
      <c r="E15" s="1">
        <v>475</v>
      </c>
      <c r="F15" s="1">
        <v>480</v>
      </c>
      <c r="G15" s="1">
        <v>485</v>
      </c>
      <c r="H15" s="1">
        <v>490</v>
      </c>
      <c r="I15" s="1">
        <v>495</v>
      </c>
      <c r="J15" s="1">
        <v>500</v>
      </c>
      <c r="K15" s="1"/>
      <c r="L15" s="1"/>
      <c r="M15" s="1"/>
      <c r="N15" s="38">
        <v>160</v>
      </c>
      <c r="O15" s="1"/>
      <c r="P15" s="1"/>
      <c r="Q15" s="1"/>
      <c r="R15" s="38">
        <v>82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>
      <c r="A16" s="1" t="s">
        <v>338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8">
        <v>210</v>
      </c>
      <c r="O16" s="1"/>
      <c r="P16" s="1"/>
      <c r="Q16" s="1"/>
      <c r="R16" s="38">
        <v>85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>
      <c r="A17" s="1" t="s">
        <v>339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8">
        <v>260</v>
      </c>
      <c r="O17" s="1"/>
      <c r="P17" s="1"/>
      <c r="Q17" s="1"/>
      <c r="R17" s="38">
        <v>88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>
      <c r="A18" s="1" t="s">
        <v>340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8">
        <v>310</v>
      </c>
      <c r="O18" s="1"/>
      <c r="P18" s="1"/>
      <c r="Q18" s="1"/>
      <c r="R18" s="38">
        <v>90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>
      <c r="A19" s="7" t="s">
        <v>7</v>
      </c>
      <c r="B19" s="103" t="s">
        <v>343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38">
        <v>360</v>
      </c>
      <c r="O19" s="1"/>
      <c r="P19" s="1"/>
      <c r="Q19" s="1"/>
      <c r="R19" s="38">
        <v>92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>
      <c r="A20" s="1"/>
      <c r="B20" s="103" t="s">
        <v>344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38">
        <v>410</v>
      </c>
      <c r="O20" s="1"/>
      <c r="P20" s="1"/>
      <c r="Q20" s="1"/>
      <c r="R20" s="38">
        <v>95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8">
        <v>460</v>
      </c>
      <c r="O21" s="1"/>
      <c r="P21" s="1"/>
      <c r="Q21" s="1"/>
      <c r="R21" s="38">
        <v>100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8">
        <v>50</v>
      </c>
      <c r="O22" s="1"/>
      <c r="P22" s="1"/>
      <c r="Q22" s="1"/>
      <c r="R22" s="38">
        <v>105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8">
        <v>80</v>
      </c>
      <c r="O23" s="1"/>
      <c r="P23" s="1"/>
      <c r="Q23" s="1"/>
      <c r="R23" s="38">
        <v>110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8">
        <v>115</v>
      </c>
      <c r="O24" s="1"/>
      <c r="P24" s="1"/>
      <c r="Q24" s="1"/>
      <c r="R24" s="38">
        <v>115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8">
        <v>165</v>
      </c>
      <c r="O25" s="1"/>
      <c r="P25" s="1"/>
      <c r="Q25" s="1"/>
      <c r="R25" s="38">
        <v>120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8">
        <v>215</v>
      </c>
      <c r="O26" s="1"/>
      <c r="P26" s="1"/>
      <c r="Q26" s="1"/>
      <c r="R26" s="38">
        <v>125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8">
        <v>265</v>
      </c>
      <c r="O27" s="1"/>
      <c r="P27" s="1"/>
      <c r="Q27" s="1"/>
      <c r="R27" s="38">
        <v>130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8">
        <v>315</v>
      </c>
      <c r="O28" s="1"/>
      <c r="P28" s="1"/>
      <c r="Q28" s="1"/>
      <c r="R28" s="38">
        <v>135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8">
        <v>365</v>
      </c>
      <c r="O29" s="1"/>
      <c r="P29" s="1"/>
      <c r="Q29" s="1"/>
      <c r="R29" s="38">
        <v>140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8">
        <v>415</v>
      </c>
      <c r="O30" s="1"/>
      <c r="P30" s="1"/>
      <c r="Q30" s="1"/>
      <c r="R30" s="38">
        <v>145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8">
        <v>465</v>
      </c>
      <c r="O31" s="1"/>
      <c r="P31" s="1"/>
      <c r="Q31" s="1"/>
      <c r="R31" s="38">
        <v>150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8">
        <v>55</v>
      </c>
      <c r="O32" s="1"/>
      <c r="P32" s="1"/>
      <c r="Q32" s="1"/>
      <c r="R32" s="38">
        <v>155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 spans="1:7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8">
        <v>82</v>
      </c>
      <c r="O33" s="1"/>
      <c r="P33" s="1"/>
      <c r="Q33" s="1"/>
      <c r="R33" s="38">
        <v>160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 spans="1:7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8">
        <v>120</v>
      </c>
      <c r="O34" s="1"/>
      <c r="P34" s="1"/>
      <c r="Q34" s="1"/>
      <c r="R34" s="38">
        <v>165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8">
        <v>170</v>
      </c>
      <c r="O35" s="1"/>
      <c r="P35" s="1"/>
      <c r="Q35" s="1"/>
      <c r="R35" s="38">
        <v>170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8">
        <v>220</v>
      </c>
      <c r="O36" s="1"/>
      <c r="P36" s="1"/>
      <c r="Q36" s="1"/>
      <c r="R36" s="38">
        <v>175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8">
        <v>270</v>
      </c>
      <c r="O37" s="1"/>
      <c r="P37" s="1"/>
      <c r="Q37" s="1"/>
      <c r="R37" s="38">
        <v>180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8">
        <v>320</v>
      </c>
      <c r="O38" s="1"/>
      <c r="P38" s="1"/>
      <c r="Q38" s="1"/>
      <c r="R38" s="38">
        <v>185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8">
        <v>370</v>
      </c>
      <c r="O39" s="1"/>
      <c r="P39" s="1"/>
      <c r="Q39" s="1"/>
      <c r="R39" s="38">
        <v>190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 spans="1:7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8">
        <v>420</v>
      </c>
      <c r="O40" s="1"/>
      <c r="P40" s="1"/>
      <c r="Q40" s="1"/>
      <c r="R40" s="38">
        <v>195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 spans="1:7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8">
        <v>470</v>
      </c>
      <c r="O41" s="1"/>
      <c r="P41" s="1"/>
      <c r="Q41" s="1"/>
      <c r="R41" s="38">
        <v>200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7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8">
        <v>60</v>
      </c>
      <c r="O42" s="1"/>
      <c r="P42" s="1"/>
      <c r="Q42" s="1"/>
      <c r="R42" s="38">
        <v>205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 spans="1:7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8">
        <v>85</v>
      </c>
      <c r="O43" s="1"/>
      <c r="P43" s="1"/>
      <c r="Q43" s="1"/>
      <c r="R43" s="38">
        <v>210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 spans="1:7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8">
        <v>125</v>
      </c>
      <c r="O44" s="1"/>
      <c r="P44" s="1"/>
      <c r="Q44" s="1"/>
      <c r="R44" s="38">
        <v>215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</row>
    <row r="45" spans="1:7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8">
        <v>175</v>
      </c>
      <c r="O45" s="1"/>
      <c r="P45" s="1"/>
      <c r="Q45" s="1"/>
      <c r="R45" s="38">
        <v>220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 spans="1:7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8">
        <v>225</v>
      </c>
      <c r="O46" s="1"/>
      <c r="P46" s="1"/>
      <c r="Q46" s="1"/>
      <c r="R46" s="38">
        <v>225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8">
        <v>275</v>
      </c>
      <c r="O47" s="1"/>
      <c r="P47" s="1"/>
      <c r="Q47" s="1"/>
      <c r="R47" s="38">
        <v>230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8">
        <v>325</v>
      </c>
      <c r="O48" s="1"/>
      <c r="P48" s="1"/>
      <c r="Q48" s="1"/>
      <c r="R48" s="38">
        <v>235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</row>
    <row r="49" spans="1:7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8">
        <v>375</v>
      </c>
      <c r="O49" s="1"/>
      <c r="P49" s="1"/>
      <c r="Q49" s="1"/>
      <c r="R49" s="38">
        <v>240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 spans="1:7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8">
        <v>425</v>
      </c>
      <c r="O50" s="1"/>
      <c r="P50" s="1"/>
      <c r="Q50" s="1"/>
      <c r="R50" s="38">
        <v>245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 spans="1:7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8">
        <v>475</v>
      </c>
      <c r="O51" s="1"/>
      <c r="P51" s="1"/>
      <c r="Q51" s="1"/>
      <c r="R51" s="38">
        <v>250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1:7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8">
        <v>62</v>
      </c>
      <c r="O52" s="1"/>
      <c r="P52" s="1"/>
      <c r="Q52" s="1"/>
      <c r="R52" s="38">
        <v>255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 spans="1:7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8">
        <v>88</v>
      </c>
      <c r="O53" s="1"/>
      <c r="P53" s="1"/>
      <c r="Q53" s="1"/>
      <c r="R53" s="38">
        <v>260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spans="1:7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8">
        <v>130</v>
      </c>
      <c r="O54" s="1"/>
      <c r="P54" s="1"/>
      <c r="Q54" s="1"/>
      <c r="R54" s="38">
        <v>265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8">
        <v>180</v>
      </c>
      <c r="O55" s="1"/>
      <c r="P55" s="1"/>
      <c r="Q55" s="1"/>
      <c r="R55" s="38">
        <v>270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spans="1:7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8">
        <v>230</v>
      </c>
      <c r="O56" s="1"/>
      <c r="P56" s="1"/>
      <c r="Q56" s="1"/>
      <c r="R56" s="38">
        <v>275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8">
        <v>280</v>
      </c>
      <c r="O57" s="1"/>
      <c r="P57" s="1"/>
      <c r="Q57" s="1"/>
      <c r="R57" s="38">
        <v>280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 spans="1:7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8">
        <v>330</v>
      </c>
      <c r="O58" s="1"/>
      <c r="P58" s="1"/>
      <c r="Q58" s="1"/>
      <c r="R58" s="38">
        <v>285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spans="1:7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8">
        <v>380</v>
      </c>
      <c r="O59" s="1"/>
      <c r="P59" s="1"/>
      <c r="Q59" s="1"/>
      <c r="R59" s="38">
        <v>290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spans="1:7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8">
        <v>430</v>
      </c>
      <c r="O60" s="1"/>
      <c r="P60" s="1"/>
      <c r="Q60" s="1"/>
      <c r="R60" s="38">
        <v>295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spans="1:7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8">
        <v>480</v>
      </c>
      <c r="O61" s="1"/>
      <c r="P61" s="1"/>
      <c r="Q61" s="1"/>
      <c r="R61" s="38">
        <v>300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spans="1:7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8">
        <v>65</v>
      </c>
      <c r="O62" s="1"/>
      <c r="P62" s="1"/>
      <c r="Q62" s="1"/>
      <c r="R62" s="38">
        <v>305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spans="1:7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8">
        <v>90</v>
      </c>
      <c r="O63" s="1"/>
      <c r="P63" s="1"/>
      <c r="Q63" s="1"/>
      <c r="R63" s="38">
        <v>310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 spans="1:7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8">
        <v>135</v>
      </c>
      <c r="O64" s="1"/>
      <c r="P64" s="1"/>
      <c r="Q64" s="1"/>
      <c r="R64" s="38">
        <v>315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 spans="1:7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8">
        <v>185</v>
      </c>
      <c r="O65" s="1"/>
      <c r="P65" s="1"/>
      <c r="Q65" s="1"/>
      <c r="R65" s="38">
        <v>320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 spans="1:7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8">
        <v>235</v>
      </c>
      <c r="O66" s="1"/>
      <c r="P66" s="1"/>
      <c r="Q66" s="1"/>
      <c r="R66" s="38">
        <v>325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 spans="1:7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8">
        <v>285</v>
      </c>
      <c r="O67" s="1"/>
      <c r="P67" s="1"/>
      <c r="Q67" s="1"/>
      <c r="R67" s="38">
        <v>330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 spans="1:7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8">
        <v>335</v>
      </c>
      <c r="O68" s="1"/>
      <c r="P68" s="1"/>
      <c r="Q68" s="1"/>
      <c r="R68" s="38">
        <v>335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 spans="1:7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8">
        <v>385</v>
      </c>
      <c r="O69" s="1"/>
      <c r="P69" s="1"/>
      <c r="Q69" s="1"/>
      <c r="R69" s="38">
        <v>340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spans="1:7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8">
        <v>435</v>
      </c>
      <c r="O70" s="1"/>
      <c r="P70" s="1"/>
      <c r="Q70" s="1"/>
      <c r="R70" s="38">
        <v>345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1:7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8">
        <v>485</v>
      </c>
      <c r="O71" s="1"/>
      <c r="P71" s="1"/>
      <c r="Q71" s="1"/>
      <c r="R71" s="38">
        <v>350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7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8">
        <v>68</v>
      </c>
      <c r="O72" s="1"/>
      <c r="P72" s="1"/>
      <c r="Q72" s="1"/>
      <c r="R72" s="38">
        <v>355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spans="1:7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8">
        <v>92</v>
      </c>
      <c r="O73" s="1"/>
      <c r="P73" s="1"/>
      <c r="Q73" s="1"/>
      <c r="R73" s="38">
        <v>360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7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8">
        <v>140</v>
      </c>
      <c r="O74" s="1"/>
      <c r="P74" s="1"/>
      <c r="Q74" s="1"/>
      <c r="R74" s="38">
        <v>365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1:7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8">
        <v>190</v>
      </c>
      <c r="O75" s="1"/>
      <c r="P75" s="1"/>
      <c r="Q75" s="1"/>
      <c r="R75" s="38">
        <v>370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7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8">
        <v>240</v>
      </c>
      <c r="O76" s="1"/>
      <c r="P76" s="1"/>
      <c r="Q76" s="1"/>
      <c r="R76" s="38">
        <v>375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8">
        <v>290</v>
      </c>
      <c r="O77" s="1"/>
      <c r="P77" s="1"/>
      <c r="Q77" s="1"/>
      <c r="R77" s="38">
        <v>380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7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8">
        <v>340</v>
      </c>
      <c r="O78" s="1"/>
      <c r="P78" s="1"/>
      <c r="Q78" s="1"/>
      <c r="R78" s="38">
        <v>385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7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8">
        <v>390</v>
      </c>
      <c r="O79" s="1"/>
      <c r="P79" s="1"/>
      <c r="Q79" s="1"/>
      <c r="R79" s="38">
        <v>390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spans="1:7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8">
        <v>440</v>
      </c>
      <c r="O80" s="1"/>
      <c r="P80" s="1"/>
      <c r="Q80" s="1"/>
      <c r="R80" s="38">
        <v>395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 spans="1:7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8">
        <v>490</v>
      </c>
      <c r="O81" s="1"/>
      <c r="P81" s="1"/>
      <c r="Q81" s="1"/>
      <c r="R81" s="38">
        <v>400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spans="1:7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8">
        <v>70</v>
      </c>
      <c r="O82" s="1"/>
      <c r="P82" s="1"/>
      <c r="Q82" s="1"/>
      <c r="R82" s="38">
        <v>405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 spans="1:7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8">
        <v>95</v>
      </c>
      <c r="O83" s="1"/>
      <c r="P83" s="1"/>
      <c r="Q83" s="1"/>
      <c r="R83" s="38">
        <v>410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 spans="1:7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8">
        <v>145</v>
      </c>
      <c r="O84" s="1"/>
      <c r="P84" s="1"/>
      <c r="Q84" s="1"/>
      <c r="R84" s="38">
        <v>415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 spans="1:7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8">
        <v>195</v>
      </c>
      <c r="O85" s="1"/>
      <c r="P85" s="1"/>
      <c r="Q85" s="1"/>
      <c r="R85" s="38">
        <v>420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 spans="1:7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8">
        <v>245</v>
      </c>
      <c r="O86" s="1"/>
      <c r="P86" s="1"/>
      <c r="Q86" s="1"/>
      <c r="R86" s="38">
        <v>425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 spans="1:7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8">
        <v>295</v>
      </c>
      <c r="O87" s="1"/>
      <c r="P87" s="1"/>
      <c r="Q87" s="1"/>
      <c r="R87" s="38">
        <v>430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 spans="1:7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8">
        <v>345</v>
      </c>
      <c r="O88" s="1"/>
      <c r="P88" s="1"/>
      <c r="Q88" s="1"/>
      <c r="R88" s="38">
        <v>435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 spans="1:7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8">
        <v>395</v>
      </c>
      <c r="O89" s="1"/>
      <c r="P89" s="1"/>
      <c r="Q89" s="1"/>
      <c r="R89" s="38">
        <v>440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</row>
    <row r="90" spans="1:7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8">
        <v>445</v>
      </c>
      <c r="O90" s="1"/>
      <c r="P90" s="1"/>
      <c r="Q90" s="1"/>
      <c r="R90" s="38">
        <v>445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</row>
    <row r="91" spans="1:7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8">
        <v>495</v>
      </c>
      <c r="O91" s="1"/>
      <c r="P91" s="1"/>
      <c r="Q91" s="1"/>
      <c r="R91" s="38">
        <v>450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</row>
    <row r="92" spans="1:7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8">
        <v>72</v>
      </c>
      <c r="O92" s="1"/>
      <c r="P92" s="1"/>
      <c r="Q92" s="1"/>
      <c r="R92" s="38">
        <v>455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</row>
    <row r="93" spans="1:7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8">
        <v>100</v>
      </c>
      <c r="O93" s="1"/>
      <c r="P93" s="1"/>
      <c r="Q93" s="1"/>
      <c r="R93" s="38">
        <v>460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 spans="1:7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8">
        <v>150</v>
      </c>
      <c r="O94" s="1"/>
      <c r="P94" s="1"/>
      <c r="Q94" s="1"/>
      <c r="R94" s="38">
        <v>465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 spans="1:7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8">
        <v>200</v>
      </c>
      <c r="O95" s="1"/>
      <c r="P95" s="1"/>
      <c r="Q95" s="1"/>
      <c r="R95" s="38">
        <v>470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 spans="1:7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8">
        <v>250</v>
      </c>
      <c r="O96" s="1"/>
      <c r="P96" s="1"/>
      <c r="Q96" s="1"/>
      <c r="R96" s="38">
        <v>475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</row>
    <row r="97" spans="1:7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8">
        <v>300</v>
      </c>
      <c r="O97" s="1"/>
      <c r="P97" s="1"/>
      <c r="Q97" s="1"/>
      <c r="R97" s="38">
        <v>480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spans="1:7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8">
        <v>350</v>
      </c>
      <c r="O98" s="1"/>
      <c r="P98" s="1"/>
      <c r="Q98" s="1"/>
      <c r="R98" s="38">
        <v>485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</row>
    <row r="99" spans="1:7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8">
        <v>400</v>
      </c>
      <c r="O99" s="1"/>
      <c r="P99" s="1"/>
      <c r="Q99" s="1"/>
      <c r="R99" s="38">
        <v>490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 spans="1:7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8">
        <v>450</v>
      </c>
      <c r="O100" s="1"/>
      <c r="P100" s="1"/>
      <c r="Q100" s="1"/>
      <c r="R100" s="38">
        <v>495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</row>
    <row r="101" spans="1:7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8">
        <v>500</v>
      </c>
      <c r="O101" s="1"/>
      <c r="P101" s="1"/>
      <c r="Q101" s="1"/>
      <c r="R101" s="38">
        <v>500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</row>
    <row r="102" spans="1:7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 spans="1:7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 spans="1:7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</row>
    <row r="105" spans="1:7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6" spans="1:7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</row>
    <row r="107" spans="1:7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</row>
    <row r="108" spans="1:7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</row>
    <row r="109" spans="1:7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spans="1:7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 spans="1:7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 spans="1:7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3" spans="1:7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</row>
    <row r="114" spans="1:7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</row>
    <row r="115" spans="1:7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</row>
    <row r="116" spans="1:7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 spans="1:7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 spans="1:7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</row>
    <row r="119" spans="1:7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</row>
    <row r="120" spans="1:7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 spans="1:7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 spans="1:7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</row>
    <row r="123" spans="1:7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</row>
    <row r="124" spans="1:7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 spans="1:7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</row>
    <row r="126" spans="1:7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</row>
    <row r="127" spans="1:7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</row>
    <row r="128" spans="1:7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 spans="1:7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 spans="1:7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 spans="1:7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 spans="1:7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 spans="1:7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 spans="1:7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</row>
    <row r="135" spans="1:7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 spans="1:7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 spans="1:7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 spans="1:7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</row>
    <row r="139" spans="1:7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 spans="1:7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</row>
    <row r="141" spans="1:7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 spans="1:7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 spans="1:7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</row>
    <row r="144" spans="1:7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</row>
    <row r="145" spans="1:7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</row>
    <row r="146" spans="1:7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</row>
    <row r="147" spans="1:7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</row>
    <row r="148" spans="1:7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 spans="1:7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</row>
    <row r="150" spans="1:7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</row>
    <row r="151" spans="1:7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 spans="1:7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</row>
    <row r="153" spans="1:7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 spans="1:7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</row>
    <row r="155" spans="1:7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 spans="1:7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</row>
    <row r="157" spans="1:7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</row>
    <row r="158" spans="1:7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</row>
    <row r="159" spans="1:7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</row>
    <row r="160" spans="1:7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 spans="1:7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 spans="1:7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 spans="1:7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</row>
    <row r="164" spans="1:7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 spans="1:7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 spans="1:7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 spans="1:7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 spans="1:7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 spans="1:7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</row>
    <row r="170" spans="1:7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 spans="1:7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</sheetData>
  <sortState xmlns:xlrd2="http://schemas.microsoft.com/office/spreadsheetml/2017/richdata2" ref="R2:R101">
    <sortCondition ref="R2:R101"/>
  </sortState>
  <mergeCells count="2">
    <mergeCell ref="P2:Q3"/>
    <mergeCell ref="P8:Q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96F1-D570-4744-8E7A-BEE8466CB265}">
  <dimension ref="A1:CN101"/>
  <sheetViews>
    <sheetView workbookViewId="0">
      <selection activeCell="O1" sqref="O1:O101"/>
    </sheetView>
  </sheetViews>
  <sheetFormatPr defaultColWidth="10.77734375" defaultRowHeight="14.4"/>
  <cols>
    <col min="13" max="13" width="16" customWidth="1"/>
    <col min="14" max="14" width="0.21875" customWidth="1"/>
  </cols>
  <sheetData>
    <row r="1" spans="1:92">
      <c r="A1" s="1" t="s">
        <v>345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66" t="s">
        <v>29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>
      <c r="A2" s="1" t="s">
        <v>346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7">
        <v>55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>
      <c r="A3" s="1" t="s">
        <v>347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7">
        <v>82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>
      <c r="A4" s="1">
        <v>55</v>
      </c>
      <c r="B4" s="1">
        <v>60</v>
      </c>
      <c r="C4" s="1">
        <v>62</v>
      </c>
      <c r="D4" s="1">
        <v>65</v>
      </c>
      <c r="E4" s="1">
        <v>68</v>
      </c>
      <c r="F4" s="1">
        <v>70</v>
      </c>
      <c r="G4" s="1">
        <v>72</v>
      </c>
      <c r="H4" s="1">
        <v>75</v>
      </c>
      <c r="I4" s="1">
        <v>78</v>
      </c>
      <c r="J4" s="1">
        <v>80</v>
      </c>
      <c r="K4" s="1"/>
      <c r="L4" s="1"/>
      <c r="M4" s="1"/>
      <c r="N4" s="1"/>
      <c r="O4" s="37">
        <v>120</v>
      </c>
      <c r="P4" s="1"/>
      <c r="Q4" s="17" t="s">
        <v>32</v>
      </c>
      <c r="R4" s="187" t="s">
        <v>341</v>
      </c>
      <c r="S4" s="187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>
      <c r="A5" s="1">
        <v>82</v>
      </c>
      <c r="B5" s="1">
        <v>85</v>
      </c>
      <c r="C5" s="1">
        <v>88</v>
      </c>
      <c r="D5" s="1">
        <v>90</v>
      </c>
      <c r="E5" s="1">
        <v>92</v>
      </c>
      <c r="F5" s="1">
        <v>95</v>
      </c>
      <c r="G5" s="1">
        <v>100</v>
      </c>
      <c r="H5" s="1">
        <v>105</v>
      </c>
      <c r="I5" s="1">
        <v>110</v>
      </c>
      <c r="J5" s="1">
        <v>115</v>
      </c>
      <c r="K5" s="1"/>
      <c r="L5" s="1"/>
      <c r="M5" s="1"/>
      <c r="N5" s="1"/>
      <c r="O5" s="37">
        <v>170</v>
      </c>
      <c r="P5" s="1"/>
      <c r="Q5" s="17"/>
      <c r="R5" s="187"/>
      <c r="S5" s="18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>
      <c r="A6" s="1">
        <v>120</v>
      </c>
      <c r="B6" s="1">
        <v>125</v>
      </c>
      <c r="C6" s="1">
        <v>130</v>
      </c>
      <c r="D6" s="1">
        <v>135</v>
      </c>
      <c r="E6" s="1">
        <v>140</v>
      </c>
      <c r="F6" s="1">
        <v>145</v>
      </c>
      <c r="G6" s="1">
        <v>150</v>
      </c>
      <c r="H6" s="1">
        <v>155</v>
      </c>
      <c r="I6" s="1">
        <v>160</v>
      </c>
      <c r="J6" s="1">
        <v>165</v>
      </c>
      <c r="K6" s="1"/>
      <c r="L6" s="1"/>
      <c r="M6" s="1"/>
      <c r="N6" s="1"/>
      <c r="O6" s="37">
        <v>220</v>
      </c>
      <c r="P6" s="1"/>
      <c r="Q6" s="17"/>
      <c r="R6" s="37" t="s">
        <v>143</v>
      </c>
      <c r="S6" s="38">
        <f>QUARTILE($O$2:$O$101,1)</f>
        <v>143.75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>
      <c r="A7" s="1">
        <v>170</v>
      </c>
      <c r="B7" s="1">
        <v>175</v>
      </c>
      <c r="C7" s="1">
        <v>180</v>
      </c>
      <c r="D7" s="1">
        <v>185</v>
      </c>
      <c r="E7" s="1">
        <v>190</v>
      </c>
      <c r="F7" s="1">
        <v>195</v>
      </c>
      <c r="G7" s="1">
        <v>200</v>
      </c>
      <c r="H7" s="1">
        <v>205</v>
      </c>
      <c r="I7" s="1">
        <v>210</v>
      </c>
      <c r="J7" s="1">
        <v>215</v>
      </c>
      <c r="K7" s="1"/>
      <c r="L7" s="1"/>
      <c r="M7" s="1"/>
      <c r="N7" s="1"/>
      <c r="O7" s="37">
        <v>270</v>
      </c>
      <c r="P7" s="1"/>
      <c r="Q7" s="17"/>
      <c r="R7" s="37" t="s">
        <v>144</v>
      </c>
      <c r="S7" s="38">
        <f>QUARTILE($O$2:$O$101,2)</f>
        <v>267.5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>
      <c r="A8" s="1">
        <v>220</v>
      </c>
      <c r="B8" s="1">
        <v>225</v>
      </c>
      <c r="C8" s="1">
        <v>230</v>
      </c>
      <c r="D8" s="1">
        <v>235</v>
      </c>
      <c r="E8" s="1">
        <v>240</v>
      </c>
      <c r="F8" s="1">
        <v>245</v>
      </c>
      <c r="G8" s="1">
        <v>250</v>
      </c>
      <c r="H8" s="1">
        <v>255</v>
      </c>
      <c r="I8" s="1">
        <v>260</v>
      </c>
      <c r="J8" s="1">
        <v>265</v>
      </c>
      <c r="K8" s="1"/>
      <c r="L8" s="1"/>
      <c r="M8" s="1"/>
      <c r="N8" s="1"/>
      <c r="O8" s="37">
        <v>320</v>
      </c>
      <c r="P8" s="1"/>
      <c r="Q8" s="17"/>
      <c r="R8" s="37" t="s">
        <v>145</v>
      </c>
      <c r="S8" s="38">
        <f>QUARTILE($O$2:$O$101,3)</f>
        <v>391.25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>
      <c r="A9" s="1">
        <v>270</v>
      </c>
      <c r="B9" s="1">
        <v>275</v>
      </c>
      <c r="C9" s="1">
        <v>280</v>
      </c>
      <c r="D9" s="1">
        <v>285</v>
      </c>
      <c r="E9" s="1">
        <v>290</v>
      </c>
      <c r="F9" s="1">
        <v>295</v>
      </c>
      <c r="G9" s="1">
        <v>300</v>
      </c>
      <c r="H9" s="1">
        <v>305</v>
      </c>
      <c r="I9" s="1">
        <v>310</v>
      </c>
      <c r="J9" s="1">
        <v>315</v>
      </c>
      <c r="K9" s="1"/>
      <c r="L9" s="1"/>
      <c r="M9" s="1"/>
      <c r="N9" s="1"/>
      <c r="O9" s="37">
        <v>370</v>
      </c>
      <c r="P9" s="1"/>
      <c r="Q9" s="17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>
      <c r="A10" s="1">
        <v>320</v>
      </c>
      <c r="B10" s="1">
        <v>325</v>
      </c>
      <c r="C10" s="1">
        <v>330</v>
      </c>
      <c r="D10" s="1">
        <v>335</v>
      </c>
      <c r="E10" s="1">
        <v>340</v>
      </c>
      <c r="F10" s="1">
        <v>345</v>
      </c>
      <c r="G10" s="1">
        <v>350</v>
      </c>
      <c r="H10" s="1">
        <v>355</v>
      </c>
      <c r="I10" s="1">
        <v>360</v>
      </c>
      <c r="J10" s="1">
        <v>365</v>
      </c>
      <c r="K10" s="1"/>
      <c r="L10" s="1"/>
      <c r="M10" s="1"/>
      <c r="N10" s="1"/>
      <c r="O10" s="37">
        <v>420</v>
      </c>
      <c r="P10" s="1"/>
      <c r="Q10" s="17"/>
      <c r="R10" s="188" t="s">
        <v>342</v>
      </c>
      <c r="S10" s="188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>
      <c r="A11" s="1">
        <v>370</v>
      </c>
      <c r="B11" s="1">
        <v>375</v>
      </c>
      <c r="C11" s="1">
        <v>380</v>
      </c>
      <c r="D11" s="1">
        <v>385</v>
      </c>
      <c r="E11" s="1">
        <v>390</v>
      </c>
      <c r="F11" s="1">
        <v>395</v>
      </c>
      <c r="G11" s="1">
        <v>400</v>
      </c>
      <c r="H11" s="1">
        <v>405</v>
      </c>
      <c r="I11" s="1">
        <v>410</v>
      </c>
      <c r="J11" s="1">
        <v>415</v>
      </c>
      <c r="K11" s="1"/>
      <c r="L11" s="1"/>
      <c r="M11" s="1"/>
      <c r="N11" s="1"/>
      <c r="O11" s="37">
        <v>470</v>
      </c>
      <c r="P11" s="1"/>
      <c r="Q11" s="17" t="s">
        <v>31</v>
      </c>
      <c r="R11" s="188"/>
      <c r="S11" s="188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>
      <c r="A12" s="1">
        <v>420</v>
      </c>
      <c r="B12" s="1">
        <v>425</v>
      </c>
      <c r="C12" s="1">
        <v>430</v>
      </c>
      <c r="D12" s="1">
        <v>435</v>
      </c>
      <c r="E12" s="1">
        <v>440</v>
      </c>
      <c r="F12" s="1">
        <v>445</v>
      </c>
      <c r="G12" s="1">
        <v>450</v>
      </c>
      <c r="H12" s="1">
        <v>455</v>
      </c>
      <c r="I12" s="1">
        <v>460</v>
      </c>
      <c r="J12" s="1">
        <v>465</v>
      </c>
      <c r="K12" s="1"/>
      <c r="L12" s="1"/>
      <c r="M12" s="1"/>
      <c r="N12" s="1"/>
      <c r="O12" s="37">
        <v>60</v>
      </c>
      <c r="P12" s="1"/>
      <c r="Q12" s="17"/>
      <c r="R12" s="104">
        <v>0.15</v>
      </c>
      <c r="S12" s="37">
        <f>PERCENTILE($O$2:$O$101,15%)</f>
        <v>94.55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>
      <c r="A13" s="1">
        <v>470</v>
      </c>
      <c r="B13" s="1">
        <v>475</v>
      </c>
      <c r="C13" s="1">
        <v>480</v>
      </c>
      <c r="D13" s="1">
        <v>485</v>
      </c>
      <c r="E13" s="1">
        <v>490</v>
      </c>
      <c r="F13" s="1">
        <v>495</v>
      </c>
      <c r="G13" s="1">
        <v>500</v>
      </c>
      <c r="H13" s="1">
        <v>505</v>
      </c>
      <c r="I13" s="1">
        <v>510</v>
      </c>
      <c r="J13" s="1">
        <v>515</v>
      </c>
      <c r="K13" s="1"/>
      <c r="L13" s="1"/>
      <c r="M13" s="1"/>
      <c r="N13" s="1"/>
      <c r="O13" s="37">
        <v>85</v>
      </c>
      <c r="P13" s="1"/>
      <c r="Q13" s="1"/>
      <c r="R13" s="104">
        <v>0.5</v>
      </c>
      <c r="S13" s="37">
        <f>PERCENTILE($O$2:$O$101,50%)</f>
        <v>267.5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>
      <c r="A14" s="1" t="s">
        <v>348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7">
        <v>125</v>
      </c>
      <c r="P14" s="1"/>
      <c r="Q14" s="1"/>
      <c r="R14" s="104">
        <v>0.85</v>
      </c>
      <c r="S14" s="37">
        <f>PERCENTILE($O$2:$O$101,85%)</f>
        <v>440.74999999999994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>
      <c r="A15" s="1" t="s">
        <v>349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7">
        <v>175</v>
      </c>
      <c r="P15" s="1"/>
      <c r="Q15" s="1"/>
      <c r="R15" s="102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>
      <c r="A16" s="1" t="s">
        <v>350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7">
        <v>225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>
      <c r="A17" s="7" t="s">
        <v>7</v>
      </c>
      <c r="B17" s="103" t="s">
        <v>369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"/>
      <c r="O17" s="37">
        <v>275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>
      <c r="A18" s="1"/>
      <c r="B18" s="103" t="s">
        <v>370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"/>
      <c r="O18" s="37">
        <v>325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>
      <c r="A19" s="1"/>
      <c r="B19" s="103" t="s">
        <v>371</v>
      </c>
      <c r="C19" s="103"/>
      <c r="D19" s="103"/>
      <c r="E19" s="103"/>
      <c r="F19" s="103"/>
      <c r="G19" s="1"/>
      <c r="H19" s="1"/>
      <c r="I19" s="1"/>
      <c r="J19" s="1"/>
      <c r="K19" s="1"/>
      <c r="L19" s="1"/>
      <c r="M19" s="1"/>
      <c r="N19" s="1"/>
      <c r="O19" s="37">
        <v>375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7">
        <v>425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7">
        <v>475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7">
        <v>62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7">
        <v>88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37">
        <v>130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7">
        <v>180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7">
        <v>230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7">
        <v>280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7">
        <v>330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7">
        <v>380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7">
        <v>430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">
        <v>480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7">
        <v>65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7">
        <v>90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7">
        <v>135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7">
        <v>185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7">
        <v>235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7">
        <v>285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spans="1:9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7">
        <v>335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1:9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7">
        <v>385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7">
        <v>435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7">
        <v>485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spans="1:9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7">
        <v>68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7">
        <v>92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spans="1:9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7">
        <v>140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7">
        <v>190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spans="1:9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7">
        <v>240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7">
        <v>290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7">
        <v>340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:9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7">
        <v>390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spans="1:9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7">
        <v>440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</row>
    <row r="51" spans="1:9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7">
        <v>490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</row>
    <row r="52" spans="1:9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7">
        <v>70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</row>
    <row r="53" spans="1:9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7">
        <v>95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</row>
    <row r="54" spans="1:9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7">
        <v>145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</row>
    <row r="55" spans="1:9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7">
        <v>195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</row>
    <row r="56" spans="1:9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">
        <v>245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</row>
    <row r="57" spans="1:9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">
        <v>295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</row>
    <row r="58" spans="1:9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">
        <v>345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</row>
    <row r="59" spans="1:9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">
        <v>395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</row>
    <row r="60" spans="1:9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">
        <v>445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</row>
    <row r="61" spans="1:9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7">
        <v>495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</row>
    <row r="62" spans="1:9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7">
        <v>72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</row>
    <row r="63" spans="1:9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7">
        <v>100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</row>
    <row r="64" spans="1:9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7">
        <v>150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</row>
    <row r="65" spans="1:9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7">
        <v>200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</row>
    <row r="66" spans="1:9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7">
        <v>250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</row>
    <row r="67" spans="1:9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7">
        <v>300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</row>
    <row r="68" spans="1:9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7">
        <v>350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</row>
    <row r="69" spans="1:9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7">
        <v>400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</row>
    <row r="70" spans="1:9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7">
        <v>450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</row>
    <row r="71" spans="1:9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7">
        <v>500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</row>
    <row r="72" spans="1:9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7">
        <v>75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</row>
    <row r="73" spans="1:9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7">
        <v>105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</row>
    <row r="74" spans="1:9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7">
        <v>155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</row>
    <row r="75" spans="1:9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7">
        <v>205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</row>
    <row r="76" spans="1:92">
      <c r="O76" s="37">
        <v>255</v>
      </c>
    </row>
    <row r="77" spans="1:92">
      <c r="O77" s="37">
        <v>305</v>
      </c>
    </row>
    <row r="78" spans="1:92">
      <c r="O78" s="37">
        <v>355</v>
      </c>
    </row>
    <row r="79" spans="1:92">
      <c r="O79" s="37">
        <v>405</v>
      </c>
    </row>
    <row r="80" spans="1:92">
      <c r="O80" s="37">
        <v>455</v>
      </c>
    </row>
    <row r="81" spans="15:15">
      <c r="O81" s="37">
        <v>505</v>
      </c>
    </row>
    <row r="82" spans="15:15">
      <c r="O82" s="37">
        <v>78</v>
      </c>
    </row>
    <row r="83" spans="15:15">
      <c r="O83" s="37">
        <v>110</v>
      </c>
    </row>
    <row r="84" spans="15:15">
      <c r="O84" s="37">
        <v>160</v>
      </c>
    </row>
    <row r="85" spans="15:15">
      <c r="O85" s="37">
        <v>210</v>
      </c>
    </row>
    <row r="86" spans="15:15">
      <c r="O86" s="37">
        <v>260</v>
      </c>
    </row>
    <row r="87" spans="15:15">
      <c r="O87" s="37">
        <v>310</v>
      </c>
    </row>
    <row r="88" spans="15:15">
      <c r="O88" s="37">
        <v>360</v>
      </c>
    </row>
    <row r="89" spans="15:15">
      <c r="O89" s="37">
        <v>410</v>
      </c>
    </row>
    <row r="90" spans="15:15">
      <c r="O90" s="37">
        <v>460</v>
      </c>
    </row>
    <row r="91" spans="15:15">
      <c r="O91" s="37">
        <v>510</v>
      </c>
    </row>
    <row r="92" spans="15:15">
      <c r="O92" s="37">
        <v>80</v>
      </c>
    </row>
    <row r="93" spans="15:15">
      <c r="O93" s="37">
        <v>115</v>
      </c>
    </row>
    <row r="94" spans="15:15">
      <c r="O94" s="37">
        <v>165</v>
      </c>
    </row>
    <row r="95" spans="15:15">
      <c r="O95" s="37">
        <v>215</v>
      </c>
    </row>
    <row r="96" spans="15:15">
      <c r="O96" s="37">
        <v>265</v>
      </c>
    </row>
    <row r="97" spans="15:15">
      <c r="O97" s="37">
        <v>315</v>
      </c>
    </row>
    <row r="98" spans="15:15">
      <c r="O98" s="37">
        <v>365</v>
      </c>
    </row>
    <row r="99" spans="15:15">
      <c r="O99" s="37">
        <v>415</v>
      </c>
    </row>
    <row r="100" spans="15:15">
      <c r="O100" s="37">
        <v>465</v>
      </c>
    </row>
    <row r="101" spans="15:15">
      <c r="O101" s="37">
        <v>515</v>
      </c>
    </row>
  </sheetData>
  <mergeCells count="2">
    <mergeCell ref="R4:S5"/>
    <mergeCell ref="R10:S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5DEF-810C-482B-AF81-611F36616ED5}">
  <dimension ref="A1:CB475"/>
  <sheetViews>
    <sheetView workbookViewId="0">
      <selection activeCell="U22" sqref="U22"/>
    </sheetView>
  </sheetViews>
  <sheetFormatPr defaultRowHeight="14.4"/>
  <cols>
    <col min="1" max="1" width="9.88671875" customWidth="1"/>
    <col min="2" max="2" width="12.5546875" customWidth="1"/>
    <col min="6" max="6" width="14.44140625" customWidth="1"/>
    <col min="21" max="21" width="13.6640625" customWidth="1"/>
  </cols>
  <sheetData>
    <row r="1" spans="1:80">
      <c r="A1" s="1" t="s">
        <v>351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6" t="s">
        <v>29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>
      <c r="A2" s="1" t="s">
        <v>352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7">
        <v>20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>
      <c r="A3" s="1" t="s">
        <v>353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7">
        <v>70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>
      <c r="A4" s="1">
        <v>20</v>
      </c>
      <c r="B4" s="1">
        <v>25</v>
      </c>
      <c r="C4" s="1">
        <v>30</v>
      </c>
      <c r="D4" s="1">
        <v>35</v>
      </c>
      <c r="E4" s="1">
        <v>40</v>
      </c>
      <c r="F4" s="1">
        <v>45</v>
      </c>
      <c r="G4" s="1">
        <v>50</v>
      </c>
      <c r="H4" s="1">
        <v>55</v>
      </c>
      <c r="I4" s="1">
        <v>60</v>
      </c>
      <c r="J4" s="1">
        <v>65</v>
      </c>
      <c r="K4" s="1"/>
      <c r="L4" s="1"/>
      <c r="M4" s="1"/>
      <c r="N4" s="1"/>
      <c r="O4" s="1"/>
      <c r="P4" s="1"/>
      <c r="Q4" s="37">
        <v>120</v>
      </c>
      <c r="R4" s="1"/>
      <c r="S4" s="17" t="s">
        <v>32</v>
      </c>
      <c r="T4" s="187" t="s">
        <v>341</v>
      </c>
      <c r="U4" s="187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>
      <c r="A5" s="1">
        <v>70</v>
      </c>
      <c r="B5" s="1">
        <v>75</v>
      </c>
      <c r="C5" s="1">
        <v>80</v>
      </c>
      <c r="D5" s="1">
        <v>85</v>
      </c>
      <c r="E5" s="1">
        <v>90</v>
      </c>
      <c r="F5" s="1">
        <v>95</v>
      </c>
      <c r="G5" s="1">
        <v>100</v>
      </c>
      <c r="H5" s="1">
        <v>105</v>
      </c>
      <c r="I5" s="1">
        <v>110</v>
      </c>
      <c r="J5" s="1">
        <v>115</v>
      </c>
      <c r="K5" s="1"/>
      <c r="L5" s="1"/>
      <c r="M5" s="1"/>
      <c r="N5" s="1"/>
      <c r="O5" s="1"/>
      <c r="P5" s="1"/>
      <c r="Q5" s="37">
        <v>170</v>
      </c>
      <c r="R5" s="1"/>
      <c r="S5" s="17"/>
      <c r="T5" s="187"/>
      <c r="U5" s="187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>
      <c r="A6" s="1">
        <v>120</v>
      </c>
      <c r="B6" s="1">
        <v>125</v>
      </c>
      <c r="C6" s="1">
        <v>130</v>
      </c>
      <c r="D6" s="1">
        <v>135</v>
      </c>
      <c r="E6" s="1">
        <v>140</v>
      </c>
      <c r="F6" s="1">
        <v>145</v>
      </c>
      <c r="G6" s="1">
        <v>150</v>
      </c>
      <c r="H6" s="1">
        <v>155</v>
      </c>
      <c r="I6" s="1">
        <v>160</v>
      </c>
      <c r="J6" s="1">
        <v>165</v>
      </c>
      <c r="K6" s="1"/>
      <c r="L6" s="1"/>
      <c r="M6" s="1"/>
      <c r="N6" s="1"/>
      <c r="O6" s="1"/>
      <c r="P6" s="1"/>
      <c r="Q6" s="37">
        <v>220</v>
      </c>
      <c r="R6" s="1"/>
      <c r="S6" s="17"/>
      <c r="T6" s="37" t="s">
        <v>143</v>
      </c>
      <c r="U6" s="38">
        <f>QUARTILE($Q$2:$Q$111,1)</f>
        <v>156.25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>
      <c r="A7" s="1">
        <v>170</v>
      </c>
      <c r="B7" s="1">
        <v>175</v>
      </c>
      <c r="C7" s="1">
        <v>180</v>
      </c>
      <c r="D7" s="1">
        <v>185</v>
      </c>
      <c r="E7" s="1">
        <v>190</v>
      </c>
      <c r="F7" s="1">
        <v>195</v>
      </c>
      <c r="G7" s="1">
        <v>200</v>
      </c>
      <c r="H7" s="1">
        <v>205</v>
      </c>
      <c r="I7" s="1">
        <v>210</v>
      </c>
      <c r="J7" s="1">
        <v>215</v>
      </c>
      <c r="K7" s="1"/>
      <c r="L7" s="1"/>
      <c r="M7" s="1"/>
      <c r="N7" s="1"/>
      <c r="O7" s="1"/>
      <c r="P7" s="1"/>
      <c r="Q7" s="37">
        <v>270</v>
      </c>
      <c r="R7" s="1"/>
      <c r="S7" s="17"/>
      <c r="T7" s="37" t="s">
        <v>144</v>
      </c>
      <c r="U7" s="38">
        <f>QUARTILE($Q$2:$Q$111,2)</f>
        <v>292.5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>
      <c r="A8" s="1">
        <v>220</v>
      </c>
      <c r="B8" s="1">
        <v>225</v>
      </c>
      <c r="C8" s="1">
        <v>230</v>
      </c>
      <c r="D8" s="1">
        <v>235</v>
      </c>
      <c r="E8" s="1">
        <v>240</v>
      </c>
      <c r="F8" s="1">
        <v>245</v>
      </c>
      <c r="G8" s="1">
        <v>250</v>
      </c>
      <c r="H8" s="1">
        <v>255</v>
      </c>
      <c r="I8" s="1">
        <v>260</v>
      </c>
      <c r="J8" s="1">
        <v>265</v>
      </c>
      <c r="K8" s="1"/>
      <c r="L8" s="1"/>
      <c r="M8" s="1"/>
      <c r="N8" s="1"/>
      <c r="O8" s="1"/>
      <c r="P8" s="1"/>
      <c r="Q8" s="37">
        <v>320</v>
      </c>
      <c r="R8" s="1"/>
      <c r="S8" s="17"/>
      <c r="T8" s="37" t="s">
        <v>145</v>
      </c>
      <c r="U8" s="38">
        <f>QUARTILE($Q$2:$Q$111,3)</f>
        <v>428.75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>
      <c r="A9" s="1">
        <v>270</v>
      </c>
      <c r="B9" s="1">
        <v>275</v>
      </c>
      <c r="C9" s="1">
        <v>280</v>
      </c>
      <c r="D9" s="1">
        <v>285</v>
      </c>
      <c r="E9" s="1">
        <v>290</v>
      </c>
      <c r="F9" s="1">
        <v>295</v>
      </c>
      <c r="G9" s="1">
        <v>300</v>
      </c>
      <c r="H9" s="1">
        <v>305</v>
      </c>
      <c r="I9" s="1">
        <v>310</v>
      </c>
      <c r="J9" s="1">
        <v>315</v>
      </c>
      <c r="K9" s="1"/>
      <c r="L9" s="1"/>
      <c r="M9" s="1"/>
      <c r="N9" s="1"/>
      <c r="O9" s="1"/>
      <c r="P9" s="1"/>
      <c r="Q9" s="37">
        <v>370</v>
      </c>
      <c r="R9" s="1"/>
      <c r="S9" s="17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>
      <c r="A10" s="1">
        <v>320</v>
      </c>
      <c r="B10" s="1">
        <v>325</v>
      </c>
      <c r="C10" s="1">
        <v>330</v>
      </c>
      <c r="D10" s="1">
        <v>335</v>
      </c>
      <c r="E10" s="1">
        <v>340</v>
      </c>
      <c r="F10" s="1">
        <v>345</v>
      </c>
      <c r="G10" s="1">
        <v>350</v>
      </c>
      <c r="H10" s="1">
        <v>355</v>
      </c>
      <c r="I10" s="1">
        <v>360</v>
      </c>
      <c r="J10" s="1">
        <v>365</v>
      </c>
      <c r="K10" s="1"/>
      <c r="L10" s="1"/>
      <c r="M10" s="1"/>
      <c r="N10" s="1"/>
      <c r="O10" s="1"/>
      <c r="P10" s="1"/>
      <c r="Q10" s="37">
        <v>420</v>
      </c>
      <c r="R10" s="1"/>
      <c r="S10" s="17"/>
      <c r="T10" s="188" t="s">
        <v>342</v>
      </c>
      <c r="U10" s="188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>
      <c r="A11" s="1">
        <v>370</v>
      </c>
      <c r="B11" s="1">
        <v>375</v>
      </c>
      <c r="C11" s="1">
        <v>380</v>
      </c>
      <c r="D11" s="1">
        <v>385</v>
      </c>
      <c r="E11" s="1">
        <v>390</v>
      </c>
      <c r="F11" s="1">
        <v>395</v>
      </c>
      <c r="G11" s="1">
        <v>400</v>
      </c>
      <c r="H11" s="1">
        <v>405</v>
      </c>
      <c r="I11" s="1">
        <v>410</v>
      </c>
      <c r="J11" s="1">
        <v>415</v>
      </c>
      <c r="K11" s="1"/>
      <c r="L11" s="1"/>
      <c r="M11" s="1"/>
      <c r="N11" s="1"/>
      <c r="O11" s="1"/>
      <c r="P11" s="1"/>
      <c r="Q11" s="37">
        <v>470</v>
      </c>
      <c r="R11" s="1"/>
      <c r="S11" s="17" t="s">
        <v>31</v>
      </c>
      <c r="T11" s="188"/>
      <c r="U11" s="18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>
      <c r="A12" s="1">
        <v>420</v>
      </c>
      <c r="B12" s="1">
        <v>425</v>
      </c>
      <c r="C12" s="1">
        <v>430</v>
      </c>
      <c r="D12" s="1">
        <v>435</v>
      </c>
      <c r="E12" s="1">
        <v>440</v>
      </c>
      <c r="F12" s="1">
        <v>445</v>
      </c>
      <c r="G12" s="1">
        <v>450</v>
      </c>
      <c r="H12" s="1">
        <v>455</v>
      </c>
      <c r="I12" s="1">
        <v>460</v>
      </c>
      <c r="J12" s="1">
        <v>465</v>
      </c>
      <c r="K12" s="1"/>
      <c r="L12" s="1"/>
      <c r="M12" s="1"/>
      <c r="N12" s="1"/>
      <c r="O12" s="1"/>
      <c r="P12" s="1"/>
      <c r="Q12" s="37">
        <v>520</v>
      </c>
      <c r="R12" s="1"/>
      <c r="S12" s="17"/>
      <c r="T12" s="104">
        <v>0.2</v>
      </c>
      <c r="U12" s="37">
        <f>PERCENTILE($Q$2:$Q$111,20%)</f>
        <v>129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>
      <c r="A13" s="1">
        <v>470</v>
      </c>
      <c r="B13" s="1">
        <v>475</v>
      </c>
      <c r="C13" s="1">
        <v>480</v>
      </c>
      <c r="D13" s="1">
        <v>485</v>
      </c>
      <c r="E13" s="1">
        <v>490</v>
      </c>
      <c r="F13" s="1">
        <v>495</v>
      </c>
      <c r="G13" s="1">
        <v>500</v>
      </c>
      <c r="H13" s="1">
        <v>505</v>
      </c>
      <c r="I13" s="1">
        <v>510</v>
      </c>
      <c r="J13" s="1">
        <v>515</v>
      </c>
      <c r="K13" s="1"/>
      <c r="L13" s="1"/>
      <c r="M13" s="1"/>
      <c r="N13" s="1"/>
      <c r="O13" s="1"/>
      <c r="P13" s="1"/>
      <c r="Q13" s="37">
        <v>25</v>
      </c>
      <c r="R13" s="1"/>
      <c r="S13" s="1"/>
      <c r="T13" s="104">
        <v>0.4</v>
      </c>
      <c r="U13" s="37">
        <f>PERCENTILE($Q$2:$Q$111,40%)</f>
        <v>238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>
      <c r="A14" s="1">
        <v>520</v>
      </c>
      <c r="B14" s="1">
        <v>525</v>
      </c>
      <c r="C14" s="1">
        <v>530</v>
      </c>
      <c r="D14" s="1">
        <v>535</v>
      </c>
      <c r="E14" s="1">
        <v>540</v>
      </c>
      <c r="F14" s="1">
        <v>545</v>
      </c>
      <c r="G14" s="1">
        <v>550</v>
      </c>
      <c r="H14" s="1">
        <v>555</v>
      </c>
      <c r="I14" s="1">
        <v>560</v>
      </c>
      <c r="J14" s="1">
        <v>565</v>
      </c>
      <c r="K14" s="1"/>
      <c r="L14" s="1"/>
      <c r="M14" s="1"/>
      <c r="N14" s="1"/>
      <c r="O14" s="1"/>
      <c r="P14" s="1"/>
      <c r="Q14" s="37">
        <v>75</v>
      </c>
      <c r="R14" s="1"/>
      <c r="S14" s="1"/>
      <c r="T14" s="104">
        <v>0.8</v>
      </c>
      <c r="U14" s="37">
        <f>PERCENTILE($Q$2:$Q$111,80%)</f>
        <v>456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>
      <c r="A15" s="1" t="s">
        <v>354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37">
        <v>125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>
      <c r="A16" s="1" t="s">
        <v>355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7">
        <v>175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>
      <c r="A17" s="1" t="s">
        <v>356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7">
        <v>225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>
      <c r="A18" s="7" t="s">
        <v>7</v>
      </c>
      <c r="B18" s="103" t="s">
        <v>523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37">
        <v>275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>
      <c r="A19" s="1"/>
      <c r="B19" s="103" t="s">
        <v>372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"/>
      <c r="O19" s="1"/>
      <c r="P19" s="1"/>
      <c r="Q19" s="37">
        <v>325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7">
        <v>375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7">
        <v>425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7">
        <v>475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7">
        <v>525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7">
        <v>30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7">
        <v>80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7">
        <v>130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7">
        <v>180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7">
        <v>230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7">
        <v>280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7">
        <v>330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7">
        <v>380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7">
        <v>430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7">
        <v>480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7">
        <v>530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7">
        <v>35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7">
        <v>85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7">
        <v>135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7">
        <v>185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7">
        <v>235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7">
        <v>285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7">
        <v>335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7">
        <v>385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7">
        <v>435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7">
        <v>485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7">
        <v>535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7">
        <v>40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7">
        <v>90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7">
        <v>140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7">
        <v>190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7">
        <v>240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7">
        <v>290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7">
        <v>340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7">
        <v>390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1:8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7">
        <v>440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1:8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7">
        <v>490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1:8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7">
        <v>540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1:8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7">
        <v>45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7">
        <v>95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spans="1:8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7">
        <v>145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1:8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7">
        <v>195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1:8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7">
        <v>245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1:8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7">
        <v>295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1:8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7">
        <v>345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1:8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7">
        <v>395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1:8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7">
        <v>445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1:8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7">
        <v>495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1:8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7">
        <v>545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1:8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7">
        <v>50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1:8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7">
        <v>100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1:8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7">
        <v>150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1:8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7">
        <v>200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1:8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7">
        <v>250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7">
        <v>300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7">
        <v>350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7">
        <v>400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spans="1:8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7">
        <v>450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spans="1:8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7">
        <v>500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spans="1:8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7">
        <v>550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spans="1:8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7">
        <v>55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 spans="1: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7">
        <v>105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spans="1:8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7">
        <v>155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spans="1:8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7">
        <v>205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spans="1:8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7">
        <v>255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spans="1:8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7">
        <v>305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spans="1:8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7">
        <v>355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spans="1:8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7">
        <v>405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1:8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7">
        <v>455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1:8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7">
        <v>505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1:8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7">
        <v>555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spans="1:8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7">
        <v>60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 spans="1:8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7">
        <v>110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spans="1:8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7">
        <v>160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spans="1:8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7">
        <v>210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 spans="1:8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7">
        <v>260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spans="1:8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7">
        <v>310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spans="1:8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7">
        <v>360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 spans="1:8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7">
        <v>410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 spans="1:8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7">
        <v>460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 spans="1:8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7">
        <v>510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 spans="1:8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7">
        <v>560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 spans="1:8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7">
        <v>65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 spans="1:8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7">
        <v>115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 spans="1:8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7">
        <v>165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 spans="1:8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7">
        <v>215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 spans="1:8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7">
        <v>265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 spans="1:8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7">
        <v>315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 spans="1:8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7">
        <v>365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 spans="1:8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7">
        <v>415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 spans="1:8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7">
        <v>465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 spans="1:8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7">
        <v>515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 spans="1:8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7">
        <v>565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 spans="1:8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 spans="1:8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 spans="1:8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 spans="1:8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 spans="1:8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 spans="1:8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 spans="1:8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 spans="1:8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 spans="1:8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 spans="1:8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 spans="1:8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 spans="1:8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 spans="1:8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 spans="1:8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 spans="1:8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 spans="1:8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 spans="1:8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 spans="1:8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 spans="1:8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 spans="1:8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 spans="1:8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 spans="1:8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 spans="1:8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 spans="1:8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 spans="1:8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 spans="1:8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 spans="1:8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 spans="1:8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 spans="1:8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 spans="1:8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 spans="1:8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 spans="1:8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 spans="1:8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 spans="1:8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spans="1:8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 spans="1:8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 spans="1:8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 spans="1:8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 spans="1:8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 spans="1:8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 spans="1:8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 spans="1:8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 spans="1:8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 spans="1:8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 spans="1:8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 spans="1:8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 spans="1:8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 spans="1:8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 spans="1:8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 spans="1:8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 spans="1:8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 spans="1:8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 spans="1:8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 spans="1:8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 spans="1:8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 spans="1:8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 spans="1:8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 spans="1:8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 spans="1:8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 spans="1:8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 spans="1:8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 spans="1:8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 spans="1:8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 spans="1:8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 spans="1:8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 spans="1:8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 spans="1:8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 spans="1:8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 spans="1: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 spans="1:8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 spans="1:8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 spans="1:8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 spans="1:8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 spans="1:8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 spans="1:8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 spans="1:8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 spans="1:8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 spans="1:8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 spans="1:8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 spans="1:8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 spans="1:8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 spans="1:8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 spans="1:8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 spans="1:8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 spans="1:8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 spans="1:8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 spans="1:8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 spans="1:8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 spans="1:8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 spans="1:8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 spans="1:8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 spans="1:8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 spans="1:8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 spans="1:8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 spans="1:8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 spans="1:8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 spans="1:8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 spans="1:8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 spans="1:8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 spans="1:8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 spans="1:8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 spans="1:8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 spans="1:8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 spans="1:8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 spans="1:8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 spans="1:8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 spans="1:8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 spans="1:8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 spans="1:8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 spans="1:8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 spans="1:8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 spans="1:8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 spans="1:8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 spans="1:8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 spans="1:8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 spans="1:8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 spans="1:8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 spans="1:8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 spans="1:8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 spans="1:8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 spans="1:8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 spans="1:8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 spans="1:8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 spans="1:8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 spans="1:8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 spans="1:8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 spans="1:8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 spans="1:8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 spans="1:8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 spans="1:8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 spans="1:8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 spans="1:8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 spans="1:8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 spans="1:8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 spans="1:8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 spans="1:8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 spans="1:8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 spans="1:8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 spans="1:8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 spans="1:8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 spans="1:8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 spans="1:8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 spans="1:8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 spans="1:8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 spans="1:8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 spans="1:8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 spans="1:8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 spans="1:8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 spans="1:8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 spans="1:8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 spans="1:8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 spans="1:8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 spans="1:8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 spans="1:8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 spans="1:8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 spans="1:8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 spans="1:8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 spans="1:8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 spans="1:8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 spans="1:8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 spans="1:8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 spans="1:8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 spans="1:8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 spans="1:8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 spans="1:8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 spans="1:8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 spans="1:8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 spans="1:8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 spans="1: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 spans="1:8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 spans="1:8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 spans="1:8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 spans="1:8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 spans="1:8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 spans="1:8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 spans="1:8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 spans="1:8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 spans="1:8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 spans="1:8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 spans="1:8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 spans="1:8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 spans="1:8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 spans="1:8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 spans="1:8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 spans="1:8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 spans="1:8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 spans="1:8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 spans="1:8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 spans="1:8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 spans="1:8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 spans="1:8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 spans="1:8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 spans="1:8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 spans="1:8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 spans="1:8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 spans="1:8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 spans="1:8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 spans="1:8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 spans="1:8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 spans="1:8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 spans="1:8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 spans="1:8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 spans="1:8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 spans="1:8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 spans="1:8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 spans="1:8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 spans="1:8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 spans="1:8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 spans="1:8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 spans="1:8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 spans="1:8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 spans="1:8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 spans="1:8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 spans="1:8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 spans="1:8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 spans="1:8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 spans="1:8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 spans="1:8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 spans="1:8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 spans="1:8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 spans="1:8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 spans="1:8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 spans="1:8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 spans="1:8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 spans="1:8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 spans="1:8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 spans="1:8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 spans="1:8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 spans="1:8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 spans="1:8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 spans="1:8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 spans="1:8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 spans="1:8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 spans="1:8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 spans="1:8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 spans="1:8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 spans="1:8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 spans="1:8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 spans="1:8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 spans="1:8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 spans="1:8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 spans="1:8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 spans="1:8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 spans="1:8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 spans="1:8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 spans="1:8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 spans="1:8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 spans="1:8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 spans="1:8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 spans="1:8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 spans="1:8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 spans="1:8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 spans="1:8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 spans="1:8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 spans="1:8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 spans="1:8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 spans="1:8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 spans="1:8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 spans="1:8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 spans="1:8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 spans="1:8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 spans="1:8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 spans="1:8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 spans="1:8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 spans="1:8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 spans="1:8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 spans="1:8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 spans="1:8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 spans="1: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 spans="1:8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 spans="1:8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 spans="1:8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 spans="1:8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 spans="1:8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 spans="1:8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 spans="1:8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 spans="1:8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 spans="1:8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 spans="1:8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 spans="1:8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 spans="1:8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 spans="1:8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 spans="1:8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 spans="1:8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 spans="1:8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 spans="1:8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 spans="1:8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 spans="1:8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 spans="1:8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 spans="1:8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 spans="1:8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 spans="1:8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 spans="1:8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 spans="1:8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 spans="1:8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 spans="1:8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 spans="1:8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 spans="1:8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 spans="1:8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 spans="1:8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 spans="1:8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 spans="1:8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 spans="1:8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 spans="1:8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 spans="1:8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 spans="1:8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 spans="1:8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 spans="1:8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 spans="1:8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 spans="1:8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 spans="1:8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 spans="1:8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 spans="1:8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 spans="1:8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 spans="1:8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 spans="1:8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 spans="1:8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 spans="1:8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 spans="1:8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 spans="1:8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 spans="1:8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 spans="1:8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 spans="1:8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 spans="1:8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 spans="1:8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 spans="1:8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 spans="1:8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 spans="1:8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 spans="1:8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 spans="1:8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 spans="1:8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 spans="1:8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 spans="1:8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 spans="1:8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 spans="1:8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 spans="1:8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 spans="1:8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 spans="1:8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 spans="1:8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 spans="1:8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 spans="1:8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 spans="1:8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 spans="1:8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 spans="1:8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 spans="1:8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 spans="1:8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 spans="1:8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 spans="1:8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 spans="1:8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 spans="1:8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 spans="1:8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 spans="1:8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 spans="1:8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 spans="1:8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 spans="1:8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 spans="1:8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 spans="1:8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 spans="1:8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 spans="1:8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 spans="1:8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 spans="1:8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 spans="1:8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 spans="1:8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 spans="1:8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</sheetData>
  <mergeCells count="2">
    <mergeCell ref="T4:U5"/>
    <mergeCell ref="T10:U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3FD6-AF4A-46C1-9AA6-E9AA7C312EE3}">
  <dimension ref="A1:AH731"/>
  <sheetViews>
    <sheetView workbookViewId="0">
      <selection activeCell="Q1" sqref="Q1:Q121"/>
    </sheetView>
  </sheetViews>
  <sheetFormatPr defaultRowHeight="14.4"/>
  <cols>
    <col min="15" max="15" width="8.88671875" customWidth="1"/>
    <col min="16" max="16" width="73.33203125" hidden="1" customWidth="1"/>
    <col min="17" max="17" width="8.88671875" style="100"/>
    <col min="21" max="21" width="15.109375" customWidth="1"/>
  </cols>
  <sheetData>
    <row r="1" spans="1:34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6" t="s">
        <v>29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1" t="s">
        <v>358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7">
        <v>15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1" t="s">
        <v>359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7">
        <v>65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1">
        <v>15</v>
      </c>
      <c r="B4" s="1">
        <v>20</v>
      </c>
      <c r="C4" s="1">
        <v>25</v>
      </c>
      <c r="D4" s="1">
        <v>30</v>
      </c>
      <c r="E4" s="1">
        <v>35</v>
      </c>
      <c r="F4" s="1">
        <v>40</v>
      </c>
      <c r="G4" s="1">
        <v>45</v>
      </c>
      <c r="H4" s="1">
        <v>50</v>
      </c>
      <c r="I4" s="1">
        <v>55</v>
      </c>
      <c r="J4" s="1">
        <v>60</v>
      </c>
      <c r="K4" s="1"/>
      <c r="L4" s="1"/>
      <c r="M4" s="1"/>
      <c r="N4" s="1"/>
      <c r="O4" s="1"/>
      <c r="P4" s="1"/>
      <c r="Q4" s="37">
        <v>115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>
      <c r="A5" s="1">
        <v>65</v>
      </c>
      <c r="B5" s="1">
        <v>70</v>
      </c>
      <c r="C5" s="1">
        <v>75</v>
      </c>
      <c r="D5" s="1">
        <v>80</v>
      </c>
      <c r="E5" s="1">
        <v>85</v>
      </c>
      <c r="F5" s="1">
        <v>90</v>
      </c>
      <c r="G5" s="1">
        <v>95</v>
      </c>
      <c r="H5" s="1">
        <v>100</v>
      </c>
      <c r="I5" s="1">
        <v>105</v>
      </c>
      <c r="J5" s="1">
        <v>110</v>
      </c>
      <c r="K5" s="1"/>
      <c r="L5" s="1"/>
      <c r="M5" s="1"/>
      <c r="N5" s="1"/>
      <c r="O5" s="1"/>
      <c r="P5" s="1"/>
      <c r="Q5" s="37">
        <v>165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A6" s="1">
        <v>115</v>
      </c>
      <c r="B6" s="1">
        <v>120</v>
      </c>
      <c r="C6" s="1">
        <v>125</v>
      </c>
      <c r="D6" s="1">
        <v>130</v>
      </c>
      <c r="E6" s="1">
        <v>135</v>
      </c>
      <c r="F6" s="1">
        <v>140</v>
      </c>
      <c r="G6" s="1">
        <v>145</v>
      </c>
      <c r="H6" s="1">
        <v>150</v>
      </c>
      <c r="I6" s="1">
        <v>155</v>
      </c>
      <c r="J6" s="1">
        <v>160</v>
      </c>
      <c r="K6" s="1"/>
      <c r="L6" s="1"/>
      <c r="M6" s="1"/>
      <c r="N6" s="1"/>
      <c r="O6" s="1"/>
      <c r="P6" s="1"/>
      <c r="Q6" s="37">
        <v>215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>
      <c r="A7" s="1">
        <v>165</v>
      </c>
      <c r="B7" s="1">
        <v>170</v>
      </c>
      <c r="C7" s="1">
        <v>175</v>
      </c>
      <c r="D7" s="1">
        <v>180</v>
      </c>
      <c r="E7" s="1">
        <v>185</v>
      </c>
      <c r="F7" s="1">
        <v>190</v>
      </c>
      <c r="G7" s="1">
        <v>195</v>
      </c>
      <c r="H7" s="1">
        <v>200</v>
      </c>
      <c r="I7" s="1">
        <v>205</v>
      </c>
      <c r="J7" s="1">
        <v>210</v>
      </c>
      <c r="K7" s="1"/>
      <c r="L7" s="1"/>
      <c r="M7" s="1"/>
      <c r="N7" s="1"/>
      <c r="O7" s="1"/>
      <c r="P7" s="1"/>
      <c r="Q7" s="37">
        <v>265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>
      <c r="A8" s="1">
        <v>215</v>
      </c>
      <c r="B8" s="1">
        <v>220</v>
      </c>
      <c r="C8" s="1">
        <v>225</v>
      </c>
      <c r="D8" s="1">
        <v>230</v>
      </c>
      <c r="E8" s="1">
        <v>235</v>
      </c>
      <c r="F8" s="1">
        <v>240</v>
      </c>
      <c r="G8" s="1">
        <v>245</v>
      </c>
      <c r="H8" s="1">
        <v>250</v>
      </c>
      <c r="I8" s="1">
        <v>255</v>
      </c>
      <c r="J8" s="1">
        <v>260</v>
      </c>
      <c r="K8" s="1"/>
      <c r="L8" s="1"/>
      <c r="M8" s="1"/>
      <c r="N8" s="1"/>
      <c r="O8" s="1"/>
      <c r="P8" s="1"/>
      <c r="Q8" s="37">
        <v>315</v>
      </c>
      <c r="R8" s="1"/>
      <c r="S8" s="17" t="s">
        <v>32</v>
      </c>
      <c r="T8" s="187" t="s">
        <v>341</v>
      </c>
      <c r="U8" s="18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>
      <c r="A9" s="1">
        <v>265</v>
      </c>
      <c r="B9" s="1">
        <v>270</v>
      </c>
      <c r="C9" s="1">
        <v>275</v>
      </c>
      <c r="D9" s="1">
        <v>280</v>
      </c>
      <c r="E9" s="1">
        <v>285</v>
      </c>
      <c r="F9" s="1">
        <v>290</v>
      </c>
      <c r="G9" s="1">
        <v>295</v>
      </c>
      <c r="H9" s="1">
        <v>300</v>
      </c>
      <c r="I9" s="1">
        <v>305</v>
      </c>
      <c r="J9" s="1">
        <v>310</v>
      </c>
      <c r="K9" s="1"/>
      <c r="L9" s="1"/>
      <c r="M9" s="1"/>
      <c r="N9" s="1"/>
      <c r="O9" s="1"/>
      <c r="P9" s="1"/>
      <c r="Q9" s="37">
        <v>365</v>
      </c>
      <c r="R9" s="1"/>
      <c r="S9" s="17"/>
      <c r="T9" s="187"/>
      <c r="U9" s="187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>
      <c r="A10" s="1">
        <v>315</v>
      </c>
      <c r="B10" s="1">
        <v>320</v>
      </c>
      <c r="C10" s="1">
        <v>325</v>
      </c>
      <c r="D10" s="1">
        <v>330</v>
      </c>
      <c r="E10" s="1">
        <v>335</v>
      </c>
      <c r="F10" s="1">
        <v>340</v>
      </c>
      <c r="G10" s="1">
        <v>345</v>
      </c>
      <c r="H10" s="1">
        <v>350</v>
      </c>
      <c r="I10" s="1">
        <v>355</v>
      </c>
      <c r="J10" s="1">
        <v>360</v>
      </c>
      <c r="K10" s="1"/>
      <c r="L10" s="1"/>
      <c r="M10" s="1"/>
      <c r="N10" s="1"/>
      <c r="O10" s="1"/>
      <c r="P10" s="1"/>
      <c r="Q10" s="37">
        <v>415</v>
      </c>
      <c r="R10" s="1"/>
      <c r="S10" s="17"/>
      <c r="T10" s="37" t="s">
        <v>143</v>
      </c>
      <c r="U10" s="38">
        <f>QUARTILE($Q$2:$Q$121,1)</f>
        <v>163.75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>
      <c r="A11" s="1">
        <v>365</v>
      </c>
      <c r="B11" s="1">
        <v>370</v>
      </c>
      <c r="C11" s="1">
        <v>375</v>
      </c>
      <c r="D11" s="1">
        <v>380</v>
      </c>
      <c r="E11" s="1">
        <v>385</v>
      </c>
      <c r="F11" s="1">
        <v>390</v>
      </c>
      <c r="G11" s="1">
        <v>395</v>
      </c>
      <c r="H11" s="1">
        <v>400</v>
      </c>
      <c r="I11" s="1">
        <v>405</v>
      </c>
      <c r="J11" s="1">
        <v>410</v>
      </c>
      <c r="K11" s="1"/>
      <c r="L11" s="1"/>
      <c r="M11" s="1"/>
      <c r="N11" s="1"/>
      <c r="O11" s="1"/>
      <c r="P11" s="1"/>
      <c r="Q11" s="37">
        <v>465</v>
      </c>
      <c r="R11" s="1"/>
      <c r="S11" s="17"/>
      <c r="T11" s="37" t="s">
        <v>144</v>
      </c>
      <c r="U11" s="38">
        <f>QUARTILE($Q$2:$Q$121,2)</f>
        <v>312.5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>
      <c r="A12" s="1">
        <v>415</v>
      </c>
      <c r="B12" s="1">
        <v>420</v>
      </c>
      <c r="C12" s="1">
        <v>425</v>
      </c>
      <c r="D12" s="1">
        <v>430</v>
      </c>
      <c r="E12" s="1">
        <v>435</v>
      </c>
      <c r="F12" s="1">
        <v>440</v>
      </c>
      <c r="G12" s="1">
        <v>445</v>
      </c>
      <c r="H12" s="1">
        <v>450</v>
      </c>
      <c r="I12" s="1">
        <v>455</v>
      </c>
      <c r="J12" s="1">
        <v>460</v>
      </c>
      <c r="K12" s="1"/>
      <c r="L12" s="1"/>
      <c r="M12" s="1"/>
      <c r="N12" s="1"/>
      <c r="O12" s="1"/>
      <c r="P12" s="1"/>
      <c r="Q12" s="37">
        <v>515</v>
      </c>
      <c r="R12" s="1"/>
      <c r="S12" s="17"/>
      <c r="T12" s="37" t="s">
        <v>145</v>
      </c>
      <c r="U12" s="38">
        <f>QUARTILE($Q$2:$Q$121,3)</f>
        <v>461.25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>
      <c r="A13" s="1">
        <v>465</v>
      </c>
      <c r="B13" s="1">
        <v>470</v>
      </c>
      <c r="C13" s="1">
        <v>475</v>
      </c>
      <c r="D13" s="1">
        <v>480</v>
      </c>
      <c r="E13" s="1">
        <v>485</v>
      </c>
      <c r="F13" s="1">
        <v>490</v>
      </c>
      <c r="G13" s="1">
        <v>495</v>
      </c>
      <c r="H13" s="1">
        <v>500</v>
      </c>
      <c r="I13" s="1">
        <v>505</v>
      </c>
      <c r="J13" s="1">
        <v>510</v>
      </c>
      <c r="K13" s="1"/>
      <c r="L13" s="1"/>
      <c r="M13" s="1"/>
      <c r="N13" s="1"/>
      <c r="O13" s="1"/>
      <c r="P13" s="1"/>
      <c r="Q13" s="37">
        <v>565</v>
      </c>
      <c r="R13" s="1"/>
      <c r="S13" s="17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>
      <c r="A14" s="1">
        <v>515</v>
      </c>
      <c r="B14" s="1">
        <v>520</v>
      </c>
      <c r="C14" s="1">
        <v>525</v>
      </c>
      <c r="D14" s="1">
        <v>530</v>
      </c>
      <c r="E14" s="1">
        <v>535</v>
      </c>
      <c r="F14" s="1">
        <v>540</v>
      </c>
      <c r="G14" s="1">
        <v>545</v>
      </c>
      <c r="H14" s="1">
        <v>550</v>
      </c>
      <c r="I14" s="1">
        <v>555</v>
      </c>
      <c r="J14" s="1">
        <v>560</v>
      </c>
      <c r="K14" s="1"/>
      <c r="L14" s="1"/>
      <c r="M14" s="1"/>
      <c r="N14" s="1"/>
      <c r="O14" s="1"/>
      <c r="P14" s="1"/>
      <c r="Q14" s="37">
        <v>20</v>
      </c>
      <c r="R14" s="1"/>
      <c r="S14" s="17"/>
      <c r="T14" s="188" t="s">
        <v>342</v>
      </c>
      <c r="U14" s="18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>
      <c r="A15" s="1">
        <v>565</v>
      </c>
      <c r="B15" s="1">
        <v>570</v>
      </c>
      <c r="C15" s="1">
        <v>575</v>
      </c>
      <c r="D15" s="1">
        <v>580</v>
      </c>
      <c r="E15" s="1">
        <v>585</v>
      </c>
      <c r="F15" s="1">
        <v>590</v>
      </c>
      <c r="G15" s="1">
        <v>595</v>
      </c>
      <c r="H15" s="1">
        <v>600</v>
      </c>
      <c r="I15" s="1">
        <v>605</v>
      </c>
      <c r="J15" s="1">
        <v>610</v>
      </c>
      <c r="K15" s="1"/>
      <c r="L15" s="1"/>
      <c r="M15" s="1"/>
      <c r="N15" s="1"/>
      <c r="O15" s="1"/>
      <c r="P15" s="1"/>
      <c r="Q15" s="37">
        <v>70</v>
      </c>
      <c r="R15" s="1"/>
      <c r="S15" s="17" t="s">
        <v>31</v>
      </c>
      <c r="T15" s="188"/>
      <c r="U15" s="18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>
      <c r="A16" s="1" t="s">
        <v>360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7">
        <v>120</v>
      </c>
      <c r="R16" s="1"/>
      <c r="S16" s="17"/>
      <c r="T16" s="104">
        <v>0.3</v>
      </c>
      <c r="U16" s="37">
        <f>PERCENTILE($Q$2:$Q$121,30%)</f>
        <v>193.49999999999997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>
      <c r="A17" s="1" t="s">
        <v>361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7">
        <v>170</v>
      </c>
      <c r="R17" s="1"/>
      <c r="S17" s="1"/>
      <c r="T17" s="104">
        <v>0.5</v>
      </c>
      <c r="U17" s="37">
        <f>PERCENTILE($Q$2:$Q$121,50%)</f>
        <v>312.5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>
      <c r="A18" s="1" t="s">
        <v>362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7">
        <v>220</v>
      </c>
      <c r="R18" s="1"/>
      <c r="S18" s="1"/>
      <c r="T18" s="104">
        <v>0.7</v>
      </c>
      <c r="U18" s="37">
        <f>PERCENTILE($Q$2:$Q$121,70%)</f>
        <v>431.5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>
      <c r="A19" s="7" t="s">
        <v>7</v>
      </c>
      <c r="B19" s="103" t="s">
        <v>373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"/>
      <c r="O19" s="1"/>
      <c r="P19" s="1"/>
      <c r="Q19" s="37">
        <v>270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>
      <c r="A20" s="1"/>
      <c r="B20" s="103" t="s">
        <v>374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"/>
      <c r="O20" s="1"/>
      <c r="P20" s="1"/>
      <c r="Q20" s="37">
        <v>320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7">
        <v>370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7">
        <v>420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7">
        <v>470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7">
        <v>520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7">
        <v>570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7">
        <v>25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7">
        <v>75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7">
        <v>125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7">
        <v>175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7">
        <v>225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7">
        <v>275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7">
        <v>325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7">
        <v>375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7">
        <v>425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7">
        <v>475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7">
        <v>525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7">
        <v>575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7">
        <v>30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7">
        <v>80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7">
        <v>130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7">
        <v>180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7">
        <v>230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7">
        <v>280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7">
        <v>330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7">
        <v>380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7">
        <v>430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7">
        <v>480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7">
        <v>530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7">
        <v>580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7">
        <v>35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7">
        <v>85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7">
        <v>135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7">
        <v>185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7">
        <v>235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7">
        <v>285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7">
        <v>335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7">
        <v>385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7">
        <v>435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7">
        <v>485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7">
        <v>535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7">
        <v>585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7">
        <v>40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7">
        <v>90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7">
        <v>140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7">
        <v>190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7">
        <v>240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7">
        <v>290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7">
        <v>340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7">
        <v>390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7">
        <v>440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7">
        <v>490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7">
        <v>540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7">
        <v>590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7">
        <v>45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7">
        <v>95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7">
        <v>145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7">
        <v>195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7">
        <v>245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7">
        <v>295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7">
        <v>345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7">
        <v>395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7">
        <v>445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7">
        <v>495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7">
        <v>545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7">
        <v>595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7">
        <v>50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7">
        <v>100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7">
        <v>150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7">
        <v>200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7">
        <v>250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7">
        <v>300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7">
        <v>350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7">
        <v>400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7">
        <v>450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7">
        <v>500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7">
        <v>550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7">
        <v>600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7">
        <v>55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7">
        <v>105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7">
        <v>155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7">
        <v>205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7">
        <v>255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7">
        <v>305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7">
        <v>355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7">
        <v>405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7">
        <v>455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7">
        <v>505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7">
        <v>555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7">
        <v>605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7">
        <v>60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7">
        <v>110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7">
        <v>160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7">
        <v>210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7">
        <v>260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7">
        <v>310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7">
        <v>360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7">
        <v>410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7">
        <v>460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7">
        <v>510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7">
        <v>560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7">
        <v>610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7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7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7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7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7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7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7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7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7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7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7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7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7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7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7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7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7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7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7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7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7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7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7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7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7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7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7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7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7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7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7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7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7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7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7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7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7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7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7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7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7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7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7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7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7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7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7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7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7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7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7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7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7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7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7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7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7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7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7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7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7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7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7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7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7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7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7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7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7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7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7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7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7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7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7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7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7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7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7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7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7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7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7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7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7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7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7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7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7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7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7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7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7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7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7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7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7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7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7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7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7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7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7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7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7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7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7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7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7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7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7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7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7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7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7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7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7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7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7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7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7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7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7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7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7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7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7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7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7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7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7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7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7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7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7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7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7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7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7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7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7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7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7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7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7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7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7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7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7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7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7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7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7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7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7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7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7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7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7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7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7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7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7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7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7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7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7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7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7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7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7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7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7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7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7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7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7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7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7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7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7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7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7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7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7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7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7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7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7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7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7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7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7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7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7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7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7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7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7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7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7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7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7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7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7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7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7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7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7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7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7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7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7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7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7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7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7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7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7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7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7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7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7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7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7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7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7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7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7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7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7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7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7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7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7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7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7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7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7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7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7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7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7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7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7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7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7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7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7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7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7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7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7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7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7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7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7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7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7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7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7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7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7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7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7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7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7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7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7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7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7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7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7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7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7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7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7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7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7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7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7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7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7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7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7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7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7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7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7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7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7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7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7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7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7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7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7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7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7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7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7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7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7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7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7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7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7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7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7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7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7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7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7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7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7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7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7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7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7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7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7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7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7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7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7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7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7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7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7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7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7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7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7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7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7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7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7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7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7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7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7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7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7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7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7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7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7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7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7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7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7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7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7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7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7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7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7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7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7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7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7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7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7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7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7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7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7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7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7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7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7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7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7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7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7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7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7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7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7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7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7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7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7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7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7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7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7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7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7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7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7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7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7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7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7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7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7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7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7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7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7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7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7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7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7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7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7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7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7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7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7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7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7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7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7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7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7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7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7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7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7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7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7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7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7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7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7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7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7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7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7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7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7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7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7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7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7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7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7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7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7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7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7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7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7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7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7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7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7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7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7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7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7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7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7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7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7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7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7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7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7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7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7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7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7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7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7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7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7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7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7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7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7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7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7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7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7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7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7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7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7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7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7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7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7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7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7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7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7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7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7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7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7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7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7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7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7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7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7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7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7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</sheetData>
  <mergeCells count="2">
    <mergeCell ref="T8:U9"/>
    <mergeCell ref="T14:U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CAB4-5883-44C7-8693-73B0B477C641}">
  <dimension ref="A1:DS144"/>
  <sheetViews>
    <sheetView workbookViewId="0">
      <selection activeCell="Q1" sqref="Q1:Q122"/>
    </sheetView>
  </sheetViews>
  <sheetFormatPr defaultRowHeight="14.4"/>
  <cols>
    <col min="21" max="21" width="15" customWidth="1"/>
  </cols>
  <sheetData>
    <row r="1" spans="1:123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6" t="s">
        <v>29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23">
      <c r="A2" s="1" t="s">
        <v>364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7">
        <v>0.5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</row>
    <row r="3" spans="1:123">
      <c r="A3" s="1" t="s">
        <v>365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7">
        <v>0.8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spans="1:123">
      <c r="A4" s="1">
        <v>0.5</v>
      </c>
      <c r="B4" s="1">
        <v>1</v>
      </c>
      <c r="C4" s="1">
        <v>0.2</v>
      </c>
      <c r="D4" s="1">
        <v>0.7</v>
      </c>
      <c r="E4" s="1">
        <v>0.3</v>
      </c>
      <c r="F4" s="1">
        <v>0.9</v>
      </c>
      <c r="G4" s="1">
        <v>1.2</v>
      </c>
      <c r="H4" s="1">
        <v>0.6</v>
      </c>
      <c r="I4" s="1">
        <v>0.4</v>
      </c>
      <c r="J4" s="1">
        <v>1.1000000000000001</v>
      </c>
      <c r="K4" s="1"/>
      <c r="L4" s="1"/>
      <c r="M4" s="1"/>
      <c r="N4" s="1"/>
      <c r="O4" s="1"/>
      <c r="P4" s="1"/>
      <c r="Q4" s="37">
        <v>0.8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>
        <v>1</v>
      </c>
      <c r="CF4" s="1">
        <v>0.8</v>
      </c>
      <c r="CG4" s="1">
        <v>0.3</v>
      </c>
      <c r="CH4" s="1">
        <v>0.5</v>
      </c>
      <c r="CI4" s="1">
        <v>0.6</v>
      </c>
      <c r="CJ4" s="1">
        <v>0.4</v>
      </c>
      <c r="CK4" s="1">
        <v>0.7</v>
      </c>
      <c r="CL4" s="1">
        <v>0.9</v>
      </c>
      <c r="CM4" s="1">
        <v>1.1000000000000001</v>
      </c>
      <c r="CN4" s="1">
        <v>0.8</v>
      </c>
      <c r="CO4" s="1">
        <v>0.3</v>
      </c>
      <c r="CP4" s="1">
        <v>0.5</v>
      </c>
      <c r="CQ4" s="1">
        <v>0.6</v>
      </c>
      <c r="CR4" s="1">
        <v>0.4</v>
      </c>
      <c r="CS4" s="1">
        <v>0.7</v>
      </c>
      <c r="CT4" s="1">
        <v>0.9</v>
      </c>
      <c r="CU4" s="1">
        <v>1</v>
      </c>
      <c r="CV4" s="1">
        <v>0.8</v>
      </c>
      <c r="CW4" s="1">
        <v>0.3</v>
      </c>
      <c r="CX4">
        <v>0.5</v>
      </c>
      <c r="CY4">
        <v>0.6</v>
      </c>
      <c r="CZ4">
        <v>0.4</v>
      </c>
      <c r="DA4">
        <v>0.7</v>
      </c>
      <c r="DB4">
        <v>0.9</v>
      </c>
      <c r="DC4">
        <v>1.1000000000000001</v>
      </c>
      <c r="DD4">
        <v>0.8</v>
      </c>
      <c r="DE4">
        <v>0.3</v>
      </c>
      <c r="DF4">
        <v>0.5</v>
      </c>
      <c r="DG4">
        <v>0.6</v>
      </c>
      <c r="DH4">
        <v>0.4</v>
      </c>
      <c r="DI4">
        <v>0.7</v>
      </c>
      <c r="DJ4">
        <v>0.9</v>
      </c>
      <c r="DK4">
        <v>1</v>
      </c>
      <c r="DL4">
        <v>0.8</v>
      </c>
      <c r="DM4">
        <v>0.3</v>
      </c>
      <c r="DN4">
        <v>0.5</v>
      </c>
      <c r="DO4">
        <v>0.6</v>
      </c>
      <c r="DP4">
        <v>0.4</v>
      </c>
      <c r="DQ4">
        <v>0.7</v>
      </c>
      <c r="DR4">
        <v>0.9</v>
      </c>
      <c r="DS4">
        <v>1.1000000000000001</v>
      </c>
    </row>
    <row r="5" spans="1:123">
      <c r="A5" s="1">
        <v>0.8</v>
      </c>
      <c r="B5" s="1">
        <v>0.5</v>
      </c>
      <c r="C5" s="1">
        <v>0.3</v>
      </c>
      <c r="D5" s="1">
        <v>0.6</v>
      </c>
      <c r="E5" s="1">
        <v>1</v>
      </c>
      <c r="F5" s="1">
        <v>0.4</v>
      </c>
      <c r="G5" s="1">
        <v>0.5</v>
      </c>
      <c r="H5" s="1">
        <v>0.7</v>
      </c>
      <c r="I5" s="1">
        <v>0.9</v>
      </c>
      <c r="J5" s="1">
        <v>1.3</v>
      </c>
      <c r="K5" s="1"/>
      <c r="L5" s="1"/>
      <c r="M5" s="1"/>
      <c r="N5" s="1"/>
      <c r="O5" s="1"/>
      <c r="P5" s="1"/>
      <c r="Q5" s="37">
        <v>0.6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spans="1:123">
      <c r="A6" s="1">
        <v>0.8</v>
      </c>
      <c r="B6" s="1">
        <v>0.6</v>
      </c>
      <c r="C6" s="1">
        <v>0.4</v>
      </c>
      <c r="D6" s="1">
        <v>0.7</v>
      </c>
      <c r="E6" s="1">
        <v>0.9</v>
      </c>
      <c r="F6" s="1">
        <v>0.5</v>
      </c>
      <c r="G6" s="1">
        <v>0.2</v>
      </c>
      <c r="H6" s="1">
        <v>1</v>
      </c>
      <c r="I6" s="1">
        <v>0.8</v>
      </c>
      <c r="J6" s="1">
        <v>0.3</v>
      </c>
      <c r="K6" s="1"/>
      <c r="L6" s="1"/>
      <c r="M6" s="1"/>
      <c r="N6" s="1"/>
      <c r="O6" s="1"/>
      <c r="P6" s="1"/>
      <c r="Q6" s="37">
        <v>0.7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spans="1:123">
      <c r="A7" s="1">
        <v>0.6</v>
      </c>
      <c r="B7" s="1">
        <v>0.4</v>
      </c>
      <c r="C7" s="1">
        <v>0.7</v>
      </c>
      <c r="D7" s="1">
        <v>0.9</v>
      </c>
      <c r="E7" s="1">
        <v>1.2</v>
      </c>
      <c r="F7" s="1">
        <v>0.8</v>
      </c>
      <c r="G7" s="1">
        <v>0.3</v>
      </c>
      <c r="H7" s="1">
        <v>0.6</v>
      </c>
      <c r="I7" s="1">
        <v>0.5</v>
      </c>
      <c r="J7" s="1">
        <v>0.4</v>
      </c>
      <c r="K7" s="1"/>
      <c r="L7" s="1"/>
      <c r="M7" s="1"/>
      <c r="N7" s="1"/>
      <c r="O7" s="1"/>
      <c r="P7" s="1"/>
      <c r="Q7" s="37">
        <v>0.6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</row>
    <row r="8" spans="1:123">
      <c r="A8" s="1">
        <v>0.7</v>
      </c>
      <c r="B8" s="1">
        <v>0.9</v>
      </c>
      <c r="C8" s="1">
        <v>1.1000000000000001</v>
      </c>
      <c r="D8" s="1">
        <v>0.3</v>
      </c>
      <c r="E8" s="1">
        <v>1.4</v>
      </c>
      <c r="F8" s="1">
        <v>0.9</v>
      </c>
      <c r="G8" s="1">
        <v>0.6</v>
      </c>
      <c r="H8" s="1">
        <v>0.2</v>
      </c>
      <c r="I8" s="1">
        <v>1.5</v>
      </c>
      <c r="J8" s="1">
        <v>1</v>
      </c>
      <c r="K8" s="1"/>
      <c r="L8" s="1"/>
      <c r="M8" s="1"/>
      <c r="N8" s="1"/>
      <c r="O8" s="1"/>
      <c r="P8" s="1"/>
      <c r="Q8" s="37">
        <v>0.9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spans="1:123">
      <c r="A9" s="1">
        <v>0.6</v>
      </c>
      <c r="B9" s="1">
        <v>0.4</v>
      </c>
      <c r="C9" s="1">
        <v>0.7</v>
      </c>
      <c r="D9" s="1">
        <v>1</v>
      </c>
      <c r="E9" s="1">
        <v>0.8</v>
      </c>
      <c r="F9" s="1">
        <v>0.3</v>
      </c>
      <c r="G9" s="1">
        <v>0.5</v>
      </c>
      <c r="H9" s="1">
        <v>0.8</v>
      </c>
      <c r="I9" s="1">
        <v>0.6</v>
      </c>
      <c r="J9" s="1">
        <v>0.3</v>
      </c>
      <c r="K9" s="1"/>
      <c r="L9" s="1"/>
      <c r="M9" s="1"/>
      <c r="N9" s="1"/>
      <c r="O9" s="1"/>
      <c r="P9" s="1"/>
      <c r="Q9" s="37">
        <v>0.7</v>
      </c>
      <c r="R9" s="1"/>
      <c r="S9" s="17" t="s">
        <v>32</v>
      </c>
      <c r="T9" s="187" t="s">
        <v>341</v>
      </c>
      <c r="U9" s="187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spans="1:123">
      <c r="A10" s="1">
        <v>0.9</v>
      </c>
      <c r="B10" s="1">
        <v>0.4</v>
      </c>
      <c r="C10" s="1">
        <v>0.7</v>
      </c>
      <c r="D10" s="1">
        <v>0.9</v>
      </c>
      <c r="E10" s="1">
        <v>1</v>
      </c>
      <c r="F10" s="1">
        <v>0.8</v>
      </c>
      <c r="G10" s="1">
        <v>0.3</v>
      </c>
      <c r="H10" s="1">
        <v>0.5</v>
      </c>
      <c r="I10" s="1">
        <v>0.6</v>
      </c>
      <c r="J10" s="1">
        <v>0.4</v>
      </c>
      <c r="K10" s="1"/>
      <c r="L10" s="1"/>
      <c r="M10" s="1"/>
      <c r="N10" s="1"/>
      <c r="O10" s="1"/>
      <c r="P10" s="1"/>
      <c r="Q10" s="37">
        <v>1</v>
      </c>
      <c r="R10" s="1"/>
      <c r="S10" s="17"/>
      <c r="T10" s="187"/>
      <c r="U10" s="18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123">
      <c r="A11" s="1">
        <v>0.7</v>
      </c>
      <c r="B11" s="1">
        <v>0.9</v>
      </c>
      <c r="C11" s="1">
        <v>1.1000000000000001</v>
      </c>
      <c r="D11" s="1">
        <v>0.8</v>
      </c>
      <c r="E11" s="1">
        <v>0.3</v>
      </c>
      <c r="F11" s="1">
        <v>0.5</v>
      </c>
      <c r="G11" s="1">
        <v>0.6</v>
      </c>
      <c r="H11" s="1">
        <v>0.4</v>
      </c>
      <c r="I11" s="1">
        <v>0.7</v>
      </c>
      <c r="J11" s="1">
        <v>0.9</v>
      </c>
      <c r="K11" s="1"/>
      <c r="L11" s="1"/>
      <c r="M11" s="1"/>
      <c r="N11" s="1"/>
      <c r="O11" s="1"/>
      <c r="P11" s="1"/>
      <c r="Q11" s="37">
        <v>0.3</v>
      </c>
      <c r="R11" s="1"/>
      <c r="S11" s="17"/>
      <c r="T11" s="37" t="s">
        <v>143</v>
      </c>
      <c r="U11" s="38">
        <f>QUARTILE($Q$2:$Q$122,1)</f>
        <v>0.4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spans="1:123">
      <c r="A12" s="1">
        <v>1</v>
      </c>
      <c r="B12" s="1">
        <v>0.8</v>
      </c>
      <c r="C12" s="1">
        <v>0.3</v>
      </c>
      <c r="D12" s="1">
        <v>0.5</v>
      </c>
      <c r="E12" s="1">
        <v>0.6</v>
      </c>
      <c r="F12" s="1">
        <v>0.4</v>
      </c>
      <c r="G12" s="1">
        <v>0.7</v>
      </c>
      <c r="H12" s="1">
        <v>0.9</v>
      </c>
      <c r="I12" s="1">
        <v>1.1000000000000001</v>
      </c>
      <c r="J12" s="1">
        <v>0.8</v>
      </c>
      <c r="K12" s="1"/>
      <c r="L12" s="1"/>
      <c r="M12" s="1"/>
      <c r="N12" s="1"/>
      <c r="O12" s="1"/>
      <c r="P12" s="1"/>
      <c r="Q12" s="37">
        <v>0.6</v>
      </c>
      <c r="R12" s="1"/>
      <c r="S12" s="17"/>
      <c r="T12" s="37" t="s">
        <v>144</v>
      </c>
      <c r="U12" s="38">
        <f>QUARTILE($Q$2:$Q$122,2)</f>
        <v>0.7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spans="1:123">
      <c r="A13" s="1">
        <v>0.3</v>
      </c>
      <c r="B13" s="1">
        <v>0.5</v>
      </c>
      <c r="C13" s="1">
        <v>0.6</v>
      </c>
      <c r="D13" s="1">
        <v>0.4</v>
      </c>
      <c r="E13" s="1">
        <v>0.7</v>
      </c>
      <c r="F13" s="1">
        <v>0.9</v>
      </c>
      <c r="G13" s="1">
        <v>1</v>
      </c>
      <c r="H13" s="1">
        <v>0.8</v>
      </c>
      <c r="I13" s="1">
        <v>0.3</v>
      </c>
      <c r="J13" s="1">
        <v>0.5</v>
      </c>
      <c r="K13" s="1"/>
      <c r="L13" s="1"/>
      <c r="M13" s="1"/>
      <c r="N13" s="1"/>
      <c r="O13" s="1"/>
      <c r="P13" s="1"/>
      <c r="Q13" s="37">
        <v>0.7</v>
      </c>
      <c r="R13" s="1"/>
      <c r="S13" s="17"/>
      <c r="T13" s="37" t="s">
        <v>145</v>
      </c>
      <c r="U13" s="38">
        <f>QUARTILE($Q$2:$Q$122,3)</f>
        <v>0.9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123">
      <c r="A14" s="1">
        <v>0.6</v>
      </c>
      <c r="B14" s="1">
        <v>0.4</v>
      </c>
      <c r="C14" s="1">
        <v>0.7</v>
      </c>
      <c r="D14" s="1">
        <v>0.9</v>
      </c>
      <c r="E14" s="1">
        <v>1.1000000000000001</v>
      </c>
      <c r="F14" s="1">
        <v>0.8</v>
      </c>
      <c r="G14" s="1">
        <v>0.3</v>
      </c>
      <c r="H14" s="1">
        <v>0.5</v>
      </c>
      <c r="I14" s="1">
        <v>0.6</v>
      </c>
      <c r="J14" s="1">
        <v>0.4</v>
      </c>
      <c r="K14" s="1"/>
      <c r="L14" s="1"/>
      <c r="M14" s="1"/>
      <c r="N14" s="1"/>
      <c r="O14" s="1"/>
      <c r="P14" s="1"/>
      <c r="Q14" s="37">
        <v>1.1000000000000001</v>
      </c>
      <c r="R14" s="1"/>
      <c r="S14" s="17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1:123">
      <c r="A15" s="1">
        <v>0.7</v>
      </c>
      <c r="B15" s="1">
        <v>0.9</v>
      </c>
      <c r="C15" s="1">
        <v>1</v>
      </c>
      <c r="D15" s="1">
        <v>0.8</v>
      </c>
      <c r="E15" s="1">
        <v>0.3</v>
      </c>
      <c r="F15" s="1">
        <v>0.5</v>
      </c>
      <c r="G15" s="1">
        <v>0.6</v>
      </c>
      <c r="H15" s="1">
        <v>0.4</v>
      </c>
      <c r="I15" s="1">
        <v>0.7</v>
      </c>
      <c r="J15" s="1">
        <v>0.9</v>
      </c>
      <c r="K15" s="1"/>
      <c r="L15" s="1"/>
      <c r="M15" s="1"/>
      <c r="N15" s="1"/>
      <c r="O15" s="1"/>
      <c r="P15" s="1"/>
      <c r="Q15" s="37">
        <v>1</v>
      </c>
      <c r="R15" s="1"/>
      <c r="S15" s="17"/>
      <c r="T15" s="188" t="s">
        <v>342</v>
      </c>
      <c r="U15" s="18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spans="1:123">
      <c r="A16" s="1">
        <v>1.1000000000000001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7">
        <v>0.5</v>
      </c>
      <c r="R16" s="1"/>
      <c r="S16" s="17" t="s">
        <v>31</v>
      </c>
      <c r="T16" s="188"/>
      <c r="U16" s="188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1:101">
      <c r="A17" s="1" t="s">
        <v>366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7">
        <v>0.6</v>
      </c>
      <c r="R17" s="1"/>
      <c r="S17" s="17"/>
      <c r="T17" s="104">
        <v>0.25</v>
      </c>
      <c r="U17" s="37">
        <f>PERCENTILE($Q$2:$Q$122,25%)</f>
        <v>0.4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1:101">
      <c r="A18" s="1" t="s">
        <v>367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7">
        <v>0.4</v>
      </c>
      <c r="R18" s="1"/>
      <c r="S18" s="1"/>
      <c r="T18" s="104">
        <v>0.5</v>
      </c>
      <c r="U18" s="37">
        <f>PERCENTILE($Q$2:$Q$122,50%)</f>
        <v>0.7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1:101">
      <c r="A19" s="1" t="s">
        <v>368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7">
        <v>0.9</v>
      </c>
      <c r="R19" s="1"/>
      <c r="S19" s="1"/>
      <c r="T19" s="104">
        <v>0.75</v>
      </c>
      <c r="U19" s="37">
        <f>PERCENTILE($Q$2:$Q$122,75%)</f>
        <v>0.9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1:101">
      <c r="A20" s="7" t="s">
        <v>7</v>
      </c>
      <c r="B20" s="103" t="s">
        <v>375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"/>
      <c r="O20" s="1"/>
      <c r="P20" s="1"/>
      <c r="Q20" s="37">
        <v>0.4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spans="1:101">
      <c r="A21" s="1"/>
      <c r="B21" s="103" t="s">
        <v>376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"/>
      <c r="O21" s="1"/>
      <c r="P21" s="1"/>
      <c r="Q21" s="37">
        <v>0.4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spans="1:101">
      <c r="A22" s="1"/>
      <c r="B22" s="103" t="s">
        <v>377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7">
        <v>0.9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7">
        <v>0.8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1:10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7">
        <v>0.5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1:10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7">
        <v>0.4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1:10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7">
        <v>0.9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1:10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7">
        <v>0.2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spans="1:10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7">
        <v>0.3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spans="1:10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7">
        <v>0.4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spans="1:10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7">
        <v>0.7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spans="1:10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7">
        <v>1.1000000000000001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spans="1:10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7">
        <v>0.7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spans="1:10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7">
        <v>0.7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1:10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7">
        <v>1.1000000000000001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spans="1:10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7">
        <v>0.3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spans="1:10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7">
        <v>0.6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spans="1:10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7">
        <v>0.7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spans="1:10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7">
        <v>1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spans="1:10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7">
        <v>0.7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spans="1:10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7">
        <v>0.6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spans="1:10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7">
        <v>0.7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spans="1:10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7">
        <v>0.9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spans="1:10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7">
        <v>0.3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spans="1:10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7">
        <v>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</row>
    <row r="45" spans="1:10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7">
        <v>0.9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</row>
    <row r="46" spans="1:10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7">
        <v>0.8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spans="1:10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7">
        <v>0.5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spans="1:10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7">
        <v>0.4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spans="1:10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7">
        <v>0.9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spans="1:10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7">
        <v>0.8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spans="1:10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7">
        <v>0.3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spans="1:10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7">
        <v>1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spans="1:10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7">
        <v>0.9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spans="1:10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7">
        <v>1.2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spans="1:10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7">
        <v>1.4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spans="1:10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7">
        <v>0.8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spans="1:10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7">
        <v>1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spans="1:10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7">
        <v>0.3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spans="1:10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7">
        <v>0.6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spans="1:10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7">
        <v>0.7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1:10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7">
        <v>1.1000000000000001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spans="1:10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7">
        <v>0.3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spans="1:10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7">
        <v>0.9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spans="1:10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7">
        <v>0.4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spans="1:10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7">
        <v>0.5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spans="1:10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7">
        <v>0.8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spans="1:10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7">
        <v>0.9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spans="1:10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7">
        <v>0.3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spans="1:10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7">
        <v>0.8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spans="1:10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7">
        <v>0.5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spans="1:10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7">
        <v>0.4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spans="1:10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7">
        <v>0.9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spans="1:10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7">
        <v>0.8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spans="1:10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7">
        <v>0.5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spans="1:10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7">
        <v>1.2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spans="1:10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7">
        <v>0.5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spans="1:10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7">
        <v>0.2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spans="1:10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7">
        <v>0.3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spans="1:10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7">
        <v>0.6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spans="1:10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7">
        <v>0.5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spans="1:10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7">
        <v>0.3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spans="1:10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7">
        <v>0.6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spans="1:10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7">
        <v>0.7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spans="1:10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7">
        <v>1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spans="1:10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7">
        <v>0.3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spans="1:10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7">
        <v>0.6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spans="1:10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7">
        <v>0.6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spans="1:10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7">
        <v>0.7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spans="1:10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7">
        <v>1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spans="1:10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7">
        <v>0.6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spans="1:10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7">
        <v>0.2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spans="1:10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7">
        <v>0.8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spans="1:10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7">
        <v>0.5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spans="1:10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7">
        <v>0.4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spans="1:10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7">
        <v>0.9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spans="1:10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7">
        <v>0.8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spans="1:10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7">
        <v>0.5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</row>
    <row r="98" spans="1:10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7">
        <v>0.4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spans="1:10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7">
        <v>0.4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spans="1:10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7">
        <v>0.9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  <row r="101" spans="1: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7">
        <v>0.8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</row>
    <row r="102" spans="1:10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7">
        <v>0.5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spans="1:10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7">
        <v>1.5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spans="1:10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7">
        <v>0.6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spans="1:10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7">
        <v>0.6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spans="1:10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7">
        <v>0.7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spans="1:10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7">
        <v>1.1000000000000001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spans="1:10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7">
        <v>0.3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spans="1:10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7">
        <v>0.6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spans="1:10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7">
        <v>0.7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spans="1:10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7">
        <v>1.1000000000000001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</row>
    <row r="112" spans="1:10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7">
        <v>1.3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spans="1:10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7">
        <v>0.3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spans="1:10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7">
        <v>0.4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spans="1:10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7">
        <v>1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spans="1:10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7">
        <v>0.3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spans="1:10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7">
        <v>0.4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spans="1:10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7">
        <v>0.9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spans="1:10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7">
        <v>0.8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spans="1:10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7">
        <v>0.5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</row>
    <row r="121" spans="1:10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7">
        <v>0.4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</row>
    <row r="122" spans="1:10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7">
        <v>0.9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</row>
    <row r="123" spans="1:10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</row>
    <row r="124" spans="1:10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</row>
    <row r="125" spans="1:10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</row>
    <row r="126" spans="1:10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</row>
    <row r="127" spans="1:10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</row>
    <row r="128" spans="1:10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</row>
    <row r="129" spans="1:10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</row>
    <row r="130" spans="1:10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</row>
    <row r="131" spans="1:10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</row>
    <row r="132" spans="1:10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</row>
    <row r="133" spans="1:10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</row>
    <row r="134" spans="1:10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</row>
    <row r="135" spans="1:10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</row>
    <row r="136" spans="1:10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</row>
    <row r="137" spans="1:10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</row>
    <row r="138" spans="1:10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</row>
    <row r="139" spans="1:10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</row>
    <row r="140" spans="1:10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</row>
    <row r="141" spans="1:10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</row>
    <row r="142" spans="1:10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</row>
    <row r="143" spans="1:10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</row>
    <row r="144" spans="1:10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</row>
  </sheetData>
  <mergeCells count="2">
    <mergeCell ref="T9:U10"/>
    <mergeCell ref="T15:U1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359F-7065-4817-AE71-F41ECA43BB84}">
  <sheetPr>
    <tabColor rgb="FFFFFF00"/>
  </sheetPr>
  <dimension ref="A1:V188"/>
  <sheetViews>
    <sheetView workbookViewId="0">
      <selection activeCell="I16" sqref="I16"/>
    </sheetView>
  </sheetViews>
  <sheetFormatPr defaultRowHeight="14.4"/>
  <cols>
    <col min="2" max="2" width="3.33203125" customWidth="1"/>
    <col min="4" max="4" width="3.5546875" customWidth="1"/>
    <col min="7" max="7" width="9.33203125" bestFit="1" customWidth="1"/>
    <col min="10" max="10" width="13.6640625" customWidth="1"/>
    <col min="14" max="14" width="12.21875" customWidth="1"/>
  </cols>
  <sheetData>
    <row r="1" spans="1:22" ht="36.6">
      <c r="A1" s="107" t="s">
        <v>378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3" spans="1:22" ht="23.4">
      <c r="A3" s="118" t="s">
        <v>379</v>
      </c>
      <c r="B3" s="119"/>
      <c r="C3" s="119"/>
      <c r="D3" s="119"/>
      <c r="E3" s="119"/>
      <c r="F3" s="117"/>
    </row>
    <row r="5" spans="1:22" ht="18">
      <c r="A5" s="109" t="s">
        <v>380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</row>
    <row r="6" spans="1:22" ht="18">
      <c r="A6" s="109"/>
      <c r="B6" s="109" t="s">
        <v>381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</row>
    <row r="7" spans="1:22" ht="18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</row>
    <row r="8" spans="1:22" ht="18">
      <c r="A8" s="110" t="s">
        <v>7</v>
      </c>
      <c r="B8" s="110"/>
      <c r="C8" s="109"/>
      <c r="D8" s="109" t="s">
        <v>382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</row>
    <row r="9" spans="1:22" ht="18">
      <c r="A9" s="109"/>
      <c r="B9" s="109"/>
      <c r="C9" s="109"/>
      <c r="D9" s="109"/>
      <c r="E9" s="69" t="s">
        <v>383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</row>
    <row r="10" spans="1:22" ht="18">
      <c r="A10" s="109"/>
      <c r="B10" s="109"/>
      <c r="C10" s="109"/>
      <c r="D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</row>
    <row r="11" spans="1:22" ht="18">
      <c r="A11" s="109"/>
      <c r="B11" s="109"/>
      <c r="C11" s="109"/>
      <c r="D11" s="109"/>
      <c r="E11" s="3" t="s">
        <v>384</v>
      </c>
      <c r="F11" s="3"/>
      <c r="G11" s="3"/>
      <c r="H11" s="3"/>
      <c r="I11" s="3"/>
      <c r="J11" s="3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</row>
    <row r="12" spans="1:22" ht="18">
      <c r="A12" s="109"/>
      <c r="B12" s="109"/>
      <c r="C12" s="109"/>
      <c r="D12" s="109"/>
      <c r="E12" s="1" t="s">
        <v>386</v>
      </c>
      <c r="F12" s="3" t="s">
        <v>387</v>
      </c>
      <c r="G12" s="3"/>
      <c r="H12" s="3"/>
      <c r="I12" s="3"/>
      <c r="J12" s="3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</row>
    <row r="13" spans="1:22" ht="18">
      <c r="A13" s="109"/>
      <c r="B13" s="109"/>
      <c r="C13" s="109"/>
      <c r="D13" s="109"/>
      <c r="E13" s="1"/>
      <c r="F13" s="3" t="s">
        <v>521</v>
      </c>
      <c r="G13" s="3"/>
      <c r="H13" s="113"/>
      <c r="I13" s="3"/>
      <c r="J13" s="3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</row>
    <row r="14" spans="1:22" ht="18">
      <c r="A14" s="109"/>
      <c r="B14" s="109"/>
      <c r="C14" s="109"/>
      <c r="D14" s="109"/>
      <c r="E14" s="1" t="s">
        <v>388</v>
      </c>
      <c r="F14" s="3"/>
      <c r="G14" s="179">
        <f>1/6</f>
        <v>0.16666666666666666</v>
      </c>
      <c r="H14" s="3"/>
      <c r="I14" s="3"/>
      <c r="J14" s="3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</row>
    <row r="15" spans="1:22" ht="18">
      <c r="A15" s="109"/>
      <c r="B15" s="109"/>
      <c r="C15" s="109"/>
      <c r="D15" s="109"/>
      <c r="E15" s="113"/>
      <c r="F15" s="3"/>
      <c r="G15" s="3"/>
      <c r="H15" s="3"/>
      <c r="I15" s="3"/>
      <c r="J15" s="3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</row>
    <row r="16" spans="1:22" ht="18">
      <c r="A16" s="109"/>
      <c r="B16" s="109"/>
      <c r="C16" s="109"/>
      <c r="D16" s="109"/>
      <c r="E16" s="114" t="s">
        <v>385</v>
      </c>
      <c r="F16" s="115"/>
      <c r="G16" s="115"/>
      <c r="H16" s="115"/>
      <c r="I16" s="3">
        <f>_xlfn.BINOM.DIST(5,100,1/6,0)</f>
        <v>2.9090311057530159E-4</v>
      </c>
      <c r="J16" s="3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</row>
    <row r="17" spans="1:22" ht="18">
      <c r="A17" s="109"/>
      <c r="B17" s="109"/>
      <c r="C17" s="109"/>
      <c r="D17" s="109"/>
      <c r="E17" s="113"/>
      <c r="F17" s="3"/>
      <c r="G17" s="3"/>
      <c r="H17" s="3"/>
      <c r="I17" s="3"/>
      <c r="J17" s="3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</row>
    <row r="18" spans="1:22" ht="18">
      <c r="A18" s="109"/>
      <c r="B18" s="109"/>
      <c r="C18" s="109"/>
      <c r="D18" s="109"/>
      <c r="E18" s="3"/>
      <c r="F18" s="3"/>
      <c r="G18" s="3"/>
      <c r="H18" s="3"/>
      <c r="I18" s="3"/>
      <c r="J18" s="3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</row>
    <row r="19" spans="1:22" ht="18">
      <c r="A19" s="109"/>
      <c r="B19" s="109"/>
      <c r="C19" s="110" t="s">
        <v>7</v>
      </c>
      <c r="D19" s="110"/>
      <c r="E19" s="116" t="s">
        <v>389</v>
      </c>
      <c r="F19" s="116"/>
      <c r="G19" s="116"/>
      <c r="H19" s="116"/>
      <c r="I19" s="116"/>
      <c r="J19" s="116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</row>
    <row r="20" spans="1:22" ht="18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</row>
    <row r="21" spans="1:22" ht="18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</row>
    <row r="22" spans="1:22" ht="18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</row>
    <row r="23" spans="1:22" ht="18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</row>
    <row r="24" spans="1:22" ht="18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</row>
    <row r="25" spans="1:22" ht="18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</row>
    <row r="26" spans="1:22" ht="18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</row>
    <row r="27" spans="1:22" ht="18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</row>
    <row r="28" spans="1:22" ht="1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</row>
    <row r="29" spans="1:22" ht="18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</row>
    <row r="30" spans="1:22" ht="1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</row>
    <row r="31" spans="1:22" ht="18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</row>
    <row r="32" spans="1:22" ht="18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</row>
    <row r="33" spans="1:22" ht="18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</row>
    <row r="34" spans="1:22" ht="18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</row>
    <row r="35" spans="1:22" ht="18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</row>
    <row r="36" spans="1:22" ht="18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</row>
    <row r="37" spans="1:22" ht="18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</row>
    <row r="38" spans="1:22" ht="18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</row>
    <row r="39" spans="1:22" ht="18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</row>
    <row r="40" spans="1:22" ht="18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</row>
    <row r="41" spans="1:22" ht="18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</row>
    <row r="42" spans="1:22" ht="18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</row>
    <row r="43" spans="1:22" ht="18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</row>
    <row r="44" spans="1:22" ht="18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</row>
    <row r="45" spans="1:22" ht="18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</row>
    <row r="46" spans="1:22" ht="18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</row>
    <row r="47" spans="1:22" ht="18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</row>
    <row r="48" spans="1:22" ht="1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</row>
    <row r="49" spans="1:22" ht="18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</row>
    <row r="50" spans="1:22" ht="18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</row>
    <row r="51" spans="1:22" ht="18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</row>
    <row r="52" spans="1:22" ht="18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</row>
    <row r="53" spans="1:22" ht="18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</row>
    <row r="54" spans="1:22" ht="18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</row>
    <row r="55" spans="1:22" ht="18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</row>
    <row r="56" spans="1:22" ht="18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</row>
    <row r="57" spans="1:22" ht="18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</row>
    <row r="58" spans="1:22" ht="18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</row>
    <row r="59" spans="1:22" ht="18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</row>
    <row r="60" spans="1:22" ht="18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</row>
    <row r="61" spans="1:22" ht="18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</row>
    <row r="62" spans="1:22" ht="18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</row>
    <row r="63" spans="1:22" ht="18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</row>
    <row r="64" spans="1:22" ht="18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</row>
    <row r="65" spans="1:22" ht="18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</row>
    <row r="66" spans="1:22" ht="18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</row>
    <row r="67" spans="1:22" ht="18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</row>
    <row r="68" spans="1:22" ht="1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</row>
    <row r="69" spans="1:22" ht="18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</row>
    <row r="70" spans="1:22" ht="18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</row>
    <row r="71" spans="1:22" ht="18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</row>
    <row r="72" spans="1:22" ht="18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</row>
    <row r="73" spans="1:22" ht="18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</row>
    <row r="74" spans="1:22" ht="18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</row>
    <row r="75" spans="1:22" ht="18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</row>
    <row r="76" spans="1:22" ht="18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</row>
    <row r="77" spans="1:22" ht="18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</row>
    <row r="78" spans="1:22" ht="1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</row>
    <row r="79" spans="1:22" ht="18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</row>
    <row r="80" spans="1:22" ht="18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</row>
    <row r="81" spans="1:22" ht="18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</row>
    <row r="82" spans="1:22" ht="18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</row>
    <row r="83" spans="1:22" ht="18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</row>
    <row r="84" spans="1:22" ht="18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</row>
    <row r="85" spans="1:22" ht="18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</row>
    <row r="86" spans="1:22" ht="18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</row>
    <row r="87" spans="1:22" ht="18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</row>
    <row r="88" spans="1:22" ht="18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</row>
    <row r="89" spans="1:22" ht="18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</row>
    <row r="90" spans="1:22" ht="18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</row>
    <row r="91" spans="1:22" ht="18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</row>
    <row r="92" spans="1:22" ht="18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</row>
    <row r="93" spans="1:22" ht="18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</row>
    <row r="94" spans="1:22" ht="18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</row>
    <row r="95" spans="1:22" ht="18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</row>
    <row r="96" spans="1:22" ht="18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</row>
    <row r="97" spans="1:22" ht="18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</row>
    <row r="98" spans="1:22" ht="18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</row>
    <row r="99" spans="1:22" ht="18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</row>
    <row r="100" spans="1:22" ht="18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</row>
    <row r="101" spans="1:22" ht="18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</row>
    <row r="102" spans="1:22" ht="18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</row>
    <row r="103" spans="1:22" ht="18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</row>
    <row r="104" spans="1:22" ht="18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</row>
    <row r="105" spans="1:22" ht="18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</row>
    <row r="106" spans="1:22" ht="18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</row>
    <row r="107" spans="1:22" ht="18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</row>
    <row r="108" spans="1:22" ht="18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</row>
    <row r="109" spans="1:22" ht="18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</row>
    <row r="110" spans="1:22" ht="18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</row>
    <row r="111" spans="1:22" ht="18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</row>
    <row r="112" spans="1:22" ht="18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</row>
    <row r="113" spans="1:22" ht="18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</row>
    <row r="114" spans="1:22" ht="18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</row>
    <row r="115" spans="1:22" ht="18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</row>
    <row r="116" spans="1:22" ht="18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</row>
    <row r="117" spans="1:22" ht="18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</row>
    <row r="118" spans="1:22" ht="1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</row>
    <row r="119" spans="1:22" ht="18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</row>
    <row r="120" spans="1:22" ht="18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</row>
    <row r="121" spans="1:22" ht="18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</row>
    <row r="122" spans="1:22" ht="18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</row>
    <row r="123" spans="1:22" ht="18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</row>
    <row r="124" spans="1:22" ht="18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</row>
    <row r="125" spans="1:22" ht="18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</row>
    <row r="126" spans="1:22" ht="18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</row>
    <row r="127" spans="1:22" ht="18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</row>
    <row r="128" spans="1:22" ht="18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</row>
    <row r="129" spans="1:22" ht="18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</row>
    <row r="130" spans="1:22" ht="18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</row>
    <row r="131" spans="1:22" ht="18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</row>
    <row r="132" spans="1:22" ht="18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</row>
    <row r="133" spans="1:22" ht="18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</row>
    <row r="134" spans="1:22" ht="18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</row>
    <row r="135" spans="1:22" ht="18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</row>
    <row r="136" spans="1:22" ht="18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</row>
    <row r="137" spans="1:22" ht="18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</row>
    <row r="138" spans="1:22" ht="1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</row>
    <row r="139" spans="1:22" ht="18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</row>
    <row r="140" spans="1:22" ht="18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</row>
    <row r="141" spans="1:22" ht="18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</row>
    <row r="142" spans="1:22" ht="18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</row>
    <row r="143" spans="1:22" ht="18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</row>
    <row r="144" spans="1:22" ht="18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</row>
    <row r="145" spans="1:22" ht="18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</row>
    <row r="146" spans="1:22" ht="18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</row>
    <row r="147" spans="1:22" ht="18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</row>
    <row r="148" spans="1:22" ht="1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</row>
    <row r="149" spans="1:22" ht="18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</row>
    <row r="150" spans="1:22" ht="18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</row>
    <row r="151" spans="1:22" ht="18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</row>
    <row r="152" spans="1:22" ht="18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</row>
    <row r="153" spans="1:22" ht="18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</row>
    <row r="154" spans="1:22" ht="18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</row>
    <row r="155" spans="1:22" ht="18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</row>
    <row r="156" spans="1:22" ht="18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</row>
    <row r="157" spans="1:22" ht="18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</row>
    <row r="158" spans="1:22" ht="1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</row>
    <row r="159" spans="1:22" ht="18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</row>
    <row r="160" spans="1:22" ht="18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</row>
    <row r="161" spans="1:22" ht="18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</row>
    <row r="162" spans="1:22" ht="18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</row>
    <row r="163" spans="1:22" ht="18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</row>
    <row r="164" spans="1:22" ht="18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</row>
    <row r="165" spans="1:22" ht="18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</row>
    <row r="166" spans="1:22" ht="18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</row>
    <row r="167" spans="1:22" ht="18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</row>
    <row r="168" spans="1:22" ht="1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</row>
    <row r="169" spans="1:22" ht="18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</row>
    <row r="170" spans="1:22" ht="18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</row>
    <row r="171" spans="1:22" ht="18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</row>
    <row r="172" spans="1:22" ht="18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</row>
    <row r="173" spans="1:22" ht="18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</row>
    <row r="174" spans="1:22" ht="18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</row>
    <row r="175" spans="1:22" ht="18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</row>
    <row r="176" spans="1:22" ht="18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</row>
    <row r="177" spans="1:22" ht="18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</row>
    <row r="178" spans="1:22" ht="1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</row>
    <row r="179" spans="1:22" ht="18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</row>
    <row r="180" spans="1:22" ht="18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</row>
    <row r="181" spans="1:22" ht="18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</row>
    <row r="182" spans="1:22" ht="18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</row>
    <row r="183" spans="1:22" ht="18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</row>
    <row r="184" spans="1:22" ht="18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</row>
    <row r="185" spans="1:22" ht="18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</row>
    <row r="186" spans="1:22" ht="18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</row>
    <row r="187" spans="1:22" ht="18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</row>
    <row r="188" spans="1:22" ht="1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73C4-AEAC-4F22-A67B-CC875E908142}">
  <dimension ref="A1:W422"/>
  <sheetViews>
    <sheetView workbookViewId="0">
      <selection activeCell="I1" sqref="I1"/>
    </sheetView>
  </sheetViews>
  <sheetFormatPr defaultRowHeight="14.4"/>
  <cols>
    <col min="9" max="9" width="13.44140625" customWidth="1"/>
  </cols>
  <sheetData>
    <row r="1" spans="1:23" ht="21">
      <c r="A1" s="120" t="s">
        <v>390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</row>
    <row r="2" spans="1:23" ht="21">
      <c r="A2" s="120"/>
      <c r="B2" s="120" t="s">
        <v>391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</row>
    <row r="3" spans="1:23" ht="2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</row>
    <row r="4" spans="1:23" ht="23.4">
      <c r="A4" s="189" t="s">
        <v>7</v>
      </c>
      <c r="B4" s="189"/>
      <c r="C4" s="120"/>
      <c r="D4" s="126" t="s">
        <v>392</v>
      </c>
      <c r="E4" s="127"/>
      <c r="F4" s="127"/>
      <c r="G4" s="127"/>
      <c r="H4" s="128">
        <v>2</v>
      </c>
      <c r="I4" s="3"/>
      <c r="J4" s="3"/>
      <c r="K4" s="3"/>
      <c r="L4" s="3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</row>
    <row r="5" spans="1:23" ht="23.4">
      <c r="A5" s="120"/>
      <c r="B5" s="120"/>
      <c r="C5" s="120"/>
      <c r="D5" s="129" t="s">
        <v>396</v>
      </c>
      <c r="E5" s="38"/>
      <c r="F5" s="38"/>
      <c r="G5" s="38"/>
      <c r="H5" s="128"/>
      <c r="I5" s="3"/>
      <c r="J5" s="123"/>
      <c r="K5" s="123"/>
      <c r="L5" s="123"/>
      <c r="M5" s="120"/>
      <c r="N5" s="120"/>
      <c r="O5" s="120"/>
      <c r="P5" s="120"/>
      <c r="Q5" s="122"/>
      <c r="R5" s="120"/>
      <c r="S5" s="120"/>
      <c r="T5" s="120"/>
      <c r="U5" s="120"/>
      <c r="V5" s="120"/>
      <c r="W5" s="120"/>
    </row>
    <row r="6" spans="1:23" ht="23.4">
      <c r="A6" s="120"/>
      <c r="B6" s="120"/>
      <c r="C6" s="120"/>
      <c r="D6" s="127" t="s">
        <v>393</v>
      </c>
      <c r="E6" s="127"/>
      <c r="F6" s="127"/>
      <c r="G6" s="127"/>
      <c r="H6" s="128">
        <v>5</v>
      </c>
      <c r="I6" s="3"/>
      <c r="J6" s="124"/>
      <c r="K6" s="124"/>
      <c r="L6" s="124"/>
      <c r="M6" s="120"/>
      <c r="N6" s="120"/>
      <c r="O6" s="120"/>
      <c r="P6" s="120"/>
      <c r="R6" s="120"/>
      <c r="S6" s="120"/>
      <c r="T6" s="120"/>
      <c r="U6" s="120"/>
      <c r="V6" s="120"/>
      <c r="W6" s="120"/>
    </row>
    <row r="7" spans="1:23" ht="23.4">
      <c r="A7" s="120"/>
      <c r="B7" s="120"/>
      <c r="C7" s="120"/>
      <c r="D7" s="126" t="s">
        <v>397</v>
      </c>
      <c r="E7" s="127"/>
      <c r="F7" s="127"/>
      <c r="G7" s="127"/>
      <c r="H7" s="128"/>
      <c r="I7" s="3"/>
      <c r="J7" s="124"/>
      <c r="K7" s="124"/>
      <c r="L7" s="124"/>
      <c r="M7" s="120"/>
      <c r="N7" s="120"/>
      <c r="O7" s="120"/>
      <c r="P7" s="120"/>
      <c r="Q7" s="121"/>
      <c r="R7" s="120"/>
      <c r="S7" s="120"/>
      <c r="T7" s="120"/>
      <c r="U7" s="120"/>
      <c r="V7" s="120"/>
      <c r="W7" s="120"/>
    </row>
    <row r="8" spans="1:23" ht="23.4">
      <c r="A8" s="120"/>
      <c r="B8" s="120"/>
      <c r="C8" s="120"/>
      <c r="D8" s="127" t="s">
        <v>394</v>
      </c>
      <c r="E8" s="127"/>
      <c r="F8" s="127"/>
      <c r="G8" s="127"/>
      <c r="H8" s="128"/>
      <c r="I8" s="3"/>
      <c r="J8" s="124"/>
      <c r="K8" s="124"/>
      <c r="L8" s="124"/>
      <c r="M8" s="120"/>
      <c r="N8" s="120"/>
      <c r="O8" s="120"/>
      <c r="P8" s="120"/>
      <c r="Q8" s="70"/>
      <c r="R8" s="120"/>
      <c r="S8" s="120"/>
      <c r="T8" s="120"/>
      <c r="U8" s="120"/>
      <c r="V8" s="120"/>
      <c r="W8" s="120"/>
    </row>
    <row r="9" spans="1:23" ht="23.4">
      <c r="A9" s="120"/>
      <c r="B9" s="120"/>
      <c r="C9" s="120"/>
      <c r="D9" s="126" t="s">
        <v>398</v>
      </c>
      <c r="E9" s="127"/>
      <c r="F9" s="127"/>
      <c r="G9" s="127"/>
      <c r="H9" s="128">
        <v>13</v>
      </c>
      <c r="I9" s="3"/>
      <c r="J9" s="124">
        <f>13/52</f>
        <v>0.25</v>
      </c>
      <c r="K9" s="124"/>
      <c r="L9" s="124"/>
      <c r="M9" s="120"/>
      <c r="N9" s="120"/>
      <c r="O9" s="120"/>
      <c r="P9" s="120"/>
      <c r="Q9" s="112"/>
      <c r="R9" s="120"/>
      <c r="S9" s="120"/>
      <c r="T9" s="120"/>
      <c r="U9" s="120"/>
      <c r="V9" s="120"/>
      <c r="W9" s="120"/>
    </row>
    <row r="10" spans="1:23" ht="23.4">
      <c r="A10" s="120"/>
      <c r="B10" s="120"/>
      <c r="C10" s="120"/>
      <c r="D10" s="127" t="s">
        <v>395</v>
      </c>
      <c r="E10" s="127"/>
      <c r="F10" s="127"/>
      <c r="G10" s="127"/>
      <c r="H10" s="128"/>
      <c r="I10" s="3"/>
      <c r="J10" s="124">
        <v>5</v>
      </c>
      <c r="K10" s="125"/>
      <c r="L10" s="124"/>
      <c r="M10" s="120"/>
      <c r="N10" s="120"/>
      <c r="O10" s="120"/>
      <c r="P10" s="120"/>
      <c r="Q10" s="70"/>
      <c r="R10" s="120"/>
      <c r="S10" s="120"/>
      <c r="T10" s="120"/>
      <c r="U10" s="120"/>
      <c r="V10" s="120"/>
      <c r="W10" s="120"/>
    </row>
    <row r="11" spans="1:23" ht="23.4">
      <c r="A11" s="120"/>
      <c r="B11" s="120"/>
      <c r="C11" s="120"/>
      <c r="D11" s="126" t="s">
        <v>399</v>
      </c>
      <c r="E11" s="127"/>
      <c r="F11" s="127"/>
      <c r="G11" s="127"/>
      <c r="H11" s="128">
        <v>52</v>
      </c>
      <c r="I11" s="3"/>
      <c r="J11" s="3">
        <v>2</v>
      </c>
      <c r="K11" s="3"/>
      <c r="L11" s="3"/>
      <c r="M11" s="120"/>
      <c r="N11" s="120"/>
      <c r="O11" s="120"/>
      <c r="P11" s="120"/>
      <c r="Q11" s="112"/>
      <c r="R11" s="120"/>
      <c r="S11" s="120"/>
      <c r="T11" s="120"/>
      <c r="U11" s="120"/>
      <c r="V11" s="120"/>
      <c r="W11" s="120"/>
    </row>
    <row r="12" spans="1:23" ht="21">
      <c r="A12" s="120"/>
      <c r="B12" s="120"/>
      <c r="C12" s="120"/>
      <c r="D12" s="3"/>
      <c r="E12" s="3"/>
      <c r="F12" s="3"/>
      <c r="G12" s="3"/>
      <c r="H12" s="3"/>
      <c r="I12" s="3"/>
      <c r="J12" s="3"/>
      <c r="K12" s="3"/>
      <c r="L12" s="3"/>
      <c r="M12" s="120"/>
      <c r="N12" s="120"/>
      <c r="O12" s="120"/>
      <c r="P12" s="120"/>
      <c r="Q12" s="70"/>
      <c r="R12" s="120"/>
      <c r="S12" s="120"/>
      <c r="T12" s="120"/>
      <c r="U12" s="120"/>
      <c r="V12" s="120"/>
      <c r="W12" s="120"/>
    </row>
    <row r="13" spans="1:23" ht="21">
      <c r="A13" s="120"/>
      <c r="B13" s="110" t="s">
        <v>7</v>
      </c>
      <c r="C13" s="110"/>
      <c r="D13" s="131" t="s">
        <v>402</v>
      </c>
      <c r="E13" s="131"/>
      <c r="F13" s="131"/>
      <c r="G13" s="131"/>
      <c r="H13" s="131"/>
      <c r="I13" s="130">
        <f>_xlfn.HYPGEOM.DIST(2,5,13,52,0)</f>
        <v>0.27427971188475386</v>
      </c>
      <c r="J13" s="3"/>
      <c r="K13" s="3"/>
      <c r="L13" s="3"/>
      <c r="M13" s="120"/>
      <c r="N13" s="120"/>
      <c r="O13" s="120"/>
      <c r="P13" s="120"/>
      <c r="Q13" s="112"/>
      <c r="R13" s="120"/>
      <c r="S13" s="120"/>
      <c r="T13" s="120"/>
      <c r="U13" s="120"/>
      <c r="V13" s="120"/>
      <c r="W13" s="120"/>
    </row>
    <row r="14" spans="1:23" ht="21">
      <c r="A14" s="120"/>
      <c r="B14" s="120"/>
      <c r="C14" s="120"/>
      <c r="D14" s="3"/>
      <c r="E14" s="3"/>
      <c r="F14" s="3"/>
      <c r="G14" s="3"/>
      <c r="H14" s="3"/>
      <c r="I14" s="3"/>
      <c r="J14" s="3"/>
      <c r="K14" s="3"/>
      <c r="L14" s="3"/>
      <c r="M14" s="120"/>
      <c r="N14" s="120"/>
      <c r="O14" s="120"/>
      <c r="P14" s="120"/>
      <c r="Q14" s="70"/>
      <c r="R14" s="120"/>
      <c r="S14" s="120"/>
      <c r="T14" s="120"/>
      <c r="U14" s="120"/>
      <c r="V14" s="120"/>
      <c r="W14" s="120"/>
    </row>
    <row r="15" spans="1:23" ht="2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12"/>
      <c r="R15" s="120"/>
      <c r="S15" s="120"/>
      <c r="T15" s="120"/>
      <c r="U15" s="120"/>
      <c r="V15" s="120"/>
      <c r="W15" s="120"/>
    </row>
    <row r="16" spans="1:23" ht="2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70"/>
      <c r="R16" s="120"/>
      <c r="S16" s="120"/>
      <c r="T16" s="120"/>
      <c r="U16" s="120"/>
      <c r="V16" s="120"/>
      <c r="W16" s="120"/>
    </row>
    <row r="17" spans="1:23" ht="21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12"/>
      <c r="R17" s="120"/>
      <c r="S17" s="120"/>
      <c r="T17" s="120"/>
      <c r="U17" s="120"/>
      <c r="V17" s="120"/>
      <c r="W17" s="120"/>
    </row>
    <row r="18" spans="1:23" ht="2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</row>
    <row r="19" spans="1:23" ht="21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</row>
    <row r="20" spans="1:23" ht="2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</row>
    <row r="21" spans="1:23" ht="2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</row>
    <row r="22" spans="1:23" ht="2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</row>
    <row r="23" spans="1:23" ht="21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</row>
    <row r="24" spans="1:23" ht="2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</row>
    <row r="25" spans="1:23" ht="2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</row>
    <row r="26" spans="1:23" ht="2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</row>
    <row r="27" spans="1:23" ht="2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</row>
    <row r="28" spans="1:23" ht="2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</row>
    <row r="29" spans="1:23" ht="2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</row>
    <row r="30" spans="1:23" ht="2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</row>
    <row r="31" spans="1:23" ht="2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</row>
    <row r="32" spans="1:23" ht="2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</row>
    <row r="33" spans="1:23" ht="2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</row>
    <row r="34" spans="1:23" ht="2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</row>
    <row r="35" spans="1:23" ht="2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</row>
    <row r="36" spans="1:23" ht="2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</row>
    <row r="37" spans="1:23" ht="2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</row>
    <row r="38" spans="1:23" ht="2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</row>
    <row r="39" spans="1:23" ht="2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</row>
    <row r="40" spans="1:23" ht="2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</row>
    <row r="41" spans="1:23" ht="2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</row>
    <row r="42" spans="1:23" ht="2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</row>
    <row r="43" spans="1:23" ht="2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</row>
    <row r="44" spans="1:23" ht="2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</row>
    <row r="45" spans="1:23" ht="2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</row>
    <row r="46" spans="1:23" ht="2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</row>
    <row r="47" spans="1:23" ht="2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</row>
    <row r="48" spans="1:23" ht="2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</row>
    <row r="49" spans="1:23" ht="2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</row>
    <row r="50" spans="1:23" ht="2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</row>
    <row r="51" spans="1:23" ht="2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</row>
    <row r="52" spans="1:23" ht="2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</row>
    <row r="53" spans="1:23" ht="2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</row>
    <row r="54" spans="1:23" ht="2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</row>
    <row r="55" spans="1:23" ht="2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</row>
    <row r="56" spans="1:23" ht="2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</row>
    <row r="57" spans="1:23" ht="2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</row>
    <row r="58" spans="1:23" ht="2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</row>
    <row r="59" spans="1:23" ht="2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</row>
    <row r="60" spans="1:23" ht="2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</row>
    <row r="61" spans="1:23" ht="2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</row>
    <row r="62" spans="1:23" ht="2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</row>
    <row r="63" spans="1:23" ht="2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</row>
    <row r="64" spans="1:23" ht="2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</row>
    <row r="65" spans="1:23" ht="2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</row>
    <row r="66" spans="1:23" ht="2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</row>
    <row r="67" spans="1:23" ht="2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</row>
    <row r="68" spans="1:23" ht="2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</row>
    <row r="69" spans="1:23" ht="2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</row>
    <row r="70" spans="1:23" ht="2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</row>
    <row r="71" spans="1:23" ht="2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</row>
    <row r="72" spans="1:23" ht="2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</row>
    <row r="73" spans="1:23" ht="2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</row>
    <row r="74" spans="1:23" ht="2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</row>
    <row r="75" spans="1:23" ht="2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</row>
    <row r="76" spans="1:23" ht="2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</row>
    <row r="77" spans="1:23" ht="2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</row>
    <row r="78" spans="1:23" ht="2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</row>
    <row r="79" spans="1:23" ht="2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</row>
    <row r="80" spans="1:23" ht="2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</row>
    <row r="81" spans="1:23" ht="2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</row>
    <row r="82" spans="1:23" ht="2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</row>
    <row r="83" spans="1:23" ht="2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</row>
    <row r="84" spans="1:23" ht="2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</row>
    <row r="85" spans="1:23" ht="2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</row>
    <row r="86" spans="1:23" ht="2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</row>
    <row r="87" spans="1:23" ht="2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</row>
    <row r="88" spans="1:23" ht="2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</row>
    <row r="89" spans="1:23" ht="2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</row>
    <row r="90" spans="1:23" ht="2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</row>
    <row r="91" spans="1:23" ht="2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</row>
    <row r="92" spans="1:23" ht="2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</row>
    <row r="93" spans="1:23" ht="2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</row>
    <row r="94" spans="1:23" ht="2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</row>
    <row r="95" spans="1:23" ht="2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</row>
    <row r="96" spans="1:23" ht="2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</row>
    <row r="97" spans="1:23" ht="2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</row>
    <row r="98" spans="1:23" ht="2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</row>
    <row r="99" spans="1:23" ht="2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</row>
    <row r="100" spans="1:23" ht="2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</row>
    <row r="101" spans="1:23" ht="2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</row>
    <row r="102" spans="1:23" ht="2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</row>
    <row r="103" spans="1:23" ht="2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</row>
    <row r="104" spans="1:23" ht="2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</row>
    <row r="105" spans="1:23" ht="2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</row>
    <row r="106" spans="1:23" ht="2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</row>
    <row r="107" spans="1:23" ht="2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</row>
    <row r="108" spans="1:23" ht="2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</row>
    <row r="109" spans="1:23" ht="2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</row>
    <row r="110" spans="1:23" ht="2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</row>
    <row r="111" spans="1:23" ht="2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</row>
    <row r="112" spans="1:23" ht="2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</row>
    <row r="113" spans="1:23" ht="2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</row>
    <row r="114" spans="1:23" ht="2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</row>
    <row r="115" spans="1:23" ht="2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</row>
    <row r="116" spans="1:23" ht="2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</row>
    <row r="117" spans="1:23" ht="2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</row>
    <row r="118" spans="1:23" ht="2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</row>
    <row r="119" spans="1:23" ht="2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</row>
    <row r="120" spans="1:23" ht="2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</row>
    <row r="121" spans="1:23" ht="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</row>
    <row r="122" spans="1:23" ht="2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</row>
    <row r="123" spans="1:23" ht="2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</row>
    <row r="124" spans="1:23" ht="2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</row>
    <row r="125" spans="1:23" ht="2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</row>
    <row r="126" spans="1:23" ht="2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</row>
    <row r="127" spans="1:23" ht="2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</row>
    <row r="128" spans="1:23" ht="2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</row>
    <row r="129" spans="1:23" ht="2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</row>
    <row r="130" spans="1:23" ht="2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</row>
    <row r="131" spans="1:23" ht="2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</row>
    <row r="132" spans="1:23" ht="2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</row>
    <row r="133" spans="1:23" ht="2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</row>
    <row r="134" spans="1:23" ht="2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</row>
    <row r="135" spans="1:23" ht="2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</row>
    <row r="136" spans="1:23" ht="2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</row>
    <row r="137" spans="1:23" ht="2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</row>
    <row r="138" spans="1:23" ht="2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</row>
    <row r="139" spans="1:23" ht="2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</row>
    <row r="140" spans="1:23" ht="2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</row>
    <row r="141" spans="1:23" ht="2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</row>
    <row r="142" spans="1:23" ht="2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</row>
    <row r="143" spans="1:23" ht="2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</row>
    <row r="144" spans="1:23" ht="2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</row>
    <row r="145" spans="1:23" ht="2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</row>
    <row r="146" spans="1:23" ht="2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</row>
    <row r="147" spans="1:23" ht="2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</row>
    <row r="148" spans="1:23" ht="2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</row>
    <row r="149" spans="1:23" ht="2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</row>
    <row r="150" spans="1:23" ht="2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</row>
    <row r="151" spans="1:23" ht="2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</row>
    <row r="152" spans="1:23" ht="2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</row>
    <row r="153" spans="1:23" ht="2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</row>
    <row r="154" spans="1:23" ht="2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</row>
    <row r="155" spans="1:23" ht="2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</row>
    <row r="156" spans="1:23" ht="2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</row>
    <row r="157" spans="1:23" ht="2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</row>
    <row r="158" spans="1:23" ht="2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</row>
    <row r="159" spans="1:23" ht="2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</row>
    <row r="160" spans="1:23" ht="2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</row>
    <row r="161" spans="1:23" ht="2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</row>
    <row r="162" spans="1:23" ht="2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</row>
    <row r="163" spans="1:23" ht="2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</row>
    <row r="164" spans="1:23" ht="2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</row>
    <row r="165" spans="1:23" ht="2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</row>
    <row r="166" spans="1:23" ht="2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</row>
    <row r="167" spans="1:23" ht="2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</row>
    <row r="168" spans="1:23" ht="2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</row>
    <row r="169" spans="1:23" ht="2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</row>
    <row r="170" spans="1:23" ht="2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</row>
    <row r="171" spans="1:23" ht="2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</row>
    <row r="172" spans="1:23" ht="2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</row>
    <row r="173" spans="1:23" ht="2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</row>
    <row r="174" spans="1:23" ht="2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</row>
    <row r="175" spans="1:23" ht="2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</row>
    <row r="176" spans="1:23" ht="2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</row>
    <row r="177" spans="1:23" ht="2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</row>
    <row r="178" spans="1:23" ht="2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</row>
    <row r="179" spans="1:23" ht="2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</row>
    <row r="180" spans="1:23" ht="2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</row>
    <row r="181" spans="1:23" ht="2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</row>
    <row r="182" spans="1:23" ht="2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</row>
    <row r="183" spans="1:23" ht="2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</row>
    <row r="184" spans="1:23" ht="2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</row>
    <row r="185" spans="1:23" ht="2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</row>
    <row r="186" spans="1:23" ht="2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</row>
    <row r="187" spans="1:23" ht="2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</row>
    <row r="188" spans="1:23" ht="2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</row>
    <row r="189" spans="1:23" ht="2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</row>
    <row r="190" spans="1:23" ht="2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</row>
    <row r="191" spans="1:23" ht="2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</row>
    <row r="192" spans="1:23" ht="2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</row>
    <row r="193" spans="1:23" ht="2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</row>
    <row r="194" spans="1:23" ht="2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</row>
    <row r="195" spans="1:23" ht="2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</row>
    <row r="196" spans="1:23" ht="2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</row>
    <row r="197" spans="1:23" ht="2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</row>
    <row r="198" spans="1:23" ht="2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</row>
    <row r="199" spans="1:23" ht="2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</row>
    <row r="200" spans="1:23" ht="2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</row>
    <row r="201" spans="1:23" ht="2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</row>
    <row r="202" spans="1:23" ht="2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</row>
    <row r="203" spans="1:23" ht="2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</row>
    <row r="204" spans="1:23" ht="2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</row>
    <row r="205" spans="1:23" ht="2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</row>
    <row r="206" spans="1:23" ht="2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</row>
    <row r="207" spans="1:23" ht="2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</row>
    <row r="208" spans="1:23" ht="2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</row>
    <row r="209" spans="1:23" ht="2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</row>
    <row r="210" spans="1:23" ht="2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</row>
    <row r="211" spans="1:23" ht="2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</row>
    <row r="212" spans="1:23" ht="2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</row>
    <row r="213" spans="1:23" ht="2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</row>
    <row r="214" spans="1:23" ht="2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</row>
    <row r="215" spans="1:23" ht="2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</row>
    <row r="216" spans="1:23" ht="2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</row>
    <row r="217" spans="1:23" ht="2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</row>
    <row r="218" spans="1:23" ht="2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</row>
    <row r="219" spans="1:23" ht="2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</row>
    <row r="220" spans="1:23" ht="2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</row>
    <row r="221" spans="1:23" ht="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</row>
    <row r="222" spans="1:23" ht="2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</row>
    <row r="223" spans="1:23" ht="2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</row>
    <row r="224" spans="1:23" ht="2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</row>
    <row r="225" spans="1:23" ht="2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</row>
    <row r="226" spans="1:23" ht="2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</row>
    <row r="227" spans="1:23" ht="2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</row>
    <row r="228" spans="1:23" ht="2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</row>
    <row r="229" spans="1:23" ht="2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</row>
    <row r="230" spans="1:23" ht="2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</row>
    <row r="231" spans="1:23" ht="2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</row>
    <row r="232" spans="1:23" ht="2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</row>
    <row r="233" spans="1:23" ht="2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</row>
    <row r="234" spans="1:23" ht="2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</row>
    <row r="235" spans="1:23" ht="2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</row>
    <row r="236" spans="1:23" ht="2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</row>
    <row r="237" spans="1:23" ht="2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</row>
    <row r="238" spans="1:23" ht="2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</row>
    <row r="239" spans="1:23" ht="2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</row>
    <row r="240" spans="1:23" ht="2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</row>
    <row r="241" spans="1:23" ht="2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</row>
    <row r="242" spans="1:23" ht="2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</row>
    <row r="243" spans="1:23" ht="2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</row>
    <row r="244" spans="1:23" ht="2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</row>
    <row r="245" spans="1:23" ht="2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</row>
    <row r="246" spans="1:23" ht="2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</row>
    <row r="247" spans="1:23" ht="2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</row>
    <row r="248" spans="1:23" ht="2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</row>
    <row r="249" spans="1:23" ht="2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</row>
    <row r="250" spans="1:23" ht="2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</row>
    <row r="251" spans="1:23" ht="2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</row>
    <row r="252" spans="1:23" ht="2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</row>
    <row r="253" spans="1:23" ht="2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</row>
    <row r="254" spans="1:23" ht="2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</row>
    <row r="255" spans="1:23" ht="2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</row>
    <row r="256" spans="1:23" ht="2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</row>
    <row r="257" spans="1:23" ht="2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</row>
    <row r="258" spans="1:23" ht="2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</row>
    <row r="259" spans="1:23" ht="2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</row>
    <row r="260" spans="1:23" ht="2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</row>
    <row r="261" spans="1:23" ht="2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</row>
    <row r="262" spans="1:23" ht="2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</row>
    <row r="263" spans="1:23" ht="2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</row>
    <row r="264" spans="1:23" ht="2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</row>
    <row r="265" spans="1:23" ht="2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</row>
    <row r="266" spans="1:23" ht="2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</row>
    <row r="267" spans="1:23" ht="2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</row>
    <row r="268" spans="1:23" ht="2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</row>
    <row r="269" spans="1:23" ht="2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</row>
    <row r="270" spans="1:23" ht="2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</row>
    <row r="271" spans="1:23" ht="2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</row>
    <row r="272" spans="1:23" ht="2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</row>
    <row r="273" spans="1:23" ht="2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</row>
    <row r="274" spans="1:23" ht="2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</row>
    <row r="275" spans="1:23" ht="2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</row>
    <row r="276" spans="1:23" ht="2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</row>
    <row r="277" spans="1:23" ht="2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</row>
    <row r="278" spans="1:23" ht="2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</row>
    <row r="279" spans="1:23" ht="2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</row>
    <row r="280" spans="1:23" ht="2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</row>
    <row r="281" spans="1:23" ht="2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</row>
    <row r="282" spans="1:23" ht="2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</row>
    <row r="283" spans="1:23" ht="2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</row>
    <row r="284" spans="1:23" ht="2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</row>
    <row r="285" spans="1:23" ht="2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</row>
    <row r="286" spans="1:23" ht="2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</row>
    <row r="287" spans="1:23" ht="2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</row>
    <row r="288" spans="1:23" ht="2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</row>
    <row r="289" spans="1:23" ht="2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</row>
    <row r="290" spans="1:23" ht="2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</row>
    <row r="291" spans="1:23" ht="2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</row>
    <row r="292" spans="1:23" ht="2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</row>
    <row r="293" spans="1:23" ht="2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</row>
    <row r="294" spans="1:23" ht="2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</row>
    <row r="295" spans="1:23" ht="2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</row>
    <row r="296" spans="1:23" ht="2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</row>
    <row r="297" spans="1:23" ht="2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</row>
    <row r="298" spans="1:23" ht="2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</row>
    <row r="299" spans="1:23" ht="2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</row>
    <row r="300" spans="1:23" ht="2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</row>
    <row r="301" spans="1:23" ht="2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</row>
    <row r="302" spans="1:23" ht="2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</row>
    <row r="303" spans="1:23" ht="2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</row>
    <row r="304" spans="1:23" ht="2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</row>
    <row r="305" spans="1:23" ht="2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</row>
    <row r="306" spans="1:23" ht="2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</row>
    <row r="307" spans="1:23" ht="2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</row>
    <row r="308" spans="1:23" ht="2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</row>
    <row r="309" spans="1:23" ht="2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</row>
    <row r="310" spans="1:23" ht="2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</row>
    <row r="311" spans="1:23" ht="2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</row>
    <row r="312" spans="1:23" ht="2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</row>
    <row r="313" spans="1:23" ht="2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</row>
    <row r="314" spans="1:23" ht="2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</row>
    <row r="315" spans="1:23" ht="2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</row>
    <row r="316" spans="1:23" ht="2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</row>
    <row r="317" spans="1:23" ht="2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</row>
    <row r="318" spans="1:23" ht="2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</row>
    <row r="319" spans="1:23" ht="2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</row>
    <row r="320" spans="1:23" ht="2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</row>
    <row r="321" spans="1:23" ht="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</row>
    <row r="322" spans="1:23" ht="2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</row>
    <row r="323" spans="1:23" ht="2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</row>
    <row r="324" spans="1:23" ht="2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</row>
    <row r="325" spans="1:23" ht="2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</row>
    <row r="326" spans="1:23" ht="2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</row>
    <row r="327" spans="1:23" ht="2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</row>
    <row r="328" spans="1:23" ht="2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</row>
    <row r="329" spans="1:23" ht="2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</row>
    <row r="330" spans="1:23" ht="2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</row>
    <row r="331" spans="1:23" ht="2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</row>
    <row r="332" spans="1:23" ht="2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</row>
    <row r="333" spans="1:23" ht="2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</row>
    <row r="334" spans="1:23" ht="2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</row>
    <row r="335" spans="1:23" ht="2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</row>
    <row r="336" spans="1:23" ht="2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</row>
    <row r="337" spans="1:23" ht="2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</row>
    <row r="338" spans="1:23" ht="2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</row>
    <row r="339" spans="1:23" ht="2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</row>
    <row r="340" spans="1:23" ht="2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</row>
    <row r="341" spans="1:23" ht="2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</row>
    <row r="342" spans="1:23" ht="2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</row>
    <row r="343" spans="1:23" ht="2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</row>
    <row r="344" spans="1:23" ht="2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</row>
    <row r="345" spans="1:23" ht="2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</row>
    <row r="346" spans="1:23" ht="2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</row>
    <row r="347" spans="1:23" ht="2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</row>
    <row r="348" spans="1:23" ht="2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</row>
    <row r="349" spans="1:23" ht="2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</row>
    <row r="350" spans="1:23" ht="2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</row>
    <row r="351" spans="1:23" ht="2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</row>
    <row r="352" spans="1:23" ht="2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</row>
    <row r="353" spans="1:23" ht="2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</row>
    <row r="354" spans="1:23" ht="2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</row>
    <row r="355" spans="1:23" ht="2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</row>
    <row r="356" spans="1:23" ht="2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</row>
    <row r="357" spans="1:23" ht="2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</row>
    <row r="358" spans="1:23" ht="2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</row>
    <row r="359" spans="1:23" ht="2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</row>
    <row r="360" spans="1:23" ht="2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</row>
    <row r="361" spans="1:23" ht="2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</row>
    <row r="362" spans="1:23" ht="2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</row>
    <row r="363" spans="1:23" ht="2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</row>
    <row r="364" spans="1:23" ht="2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</row>
    <row r="365" spans="1:23" ht="2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</row>
    <row r="366" spans="1:23" ht="2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</row>
    <row r="367" spans="1:23" ht="2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</row>
    <row r="368" spans="1:23" ht="2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</row>
    <row r="369" spans="1:23" ht="2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</row>
    <row r="370" spans="1:23" ht="2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</row>
    <row r="371" spans="1:23" ht="2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</row>
    <row r="372" spans="1:23" ht="2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</row>
    <row r="373" spans="1:23" ht="2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</row>
    <row r="374" spans="1:23" ht="2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</row>
    <row r="375" spans="1:23" ht="2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</row>
    <row r="376" spans="1:23" ht="2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</row>
    <row r="377" spans="1:23" ht="2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</row>
    <row r="378" spans="1:23" ht="2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</row>
    <row r="379" spans="1:23" ht="2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</row>
    <row r="380" spans="1:23" ht="2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</row>
    <row r="381" spans="1:23" ht="2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</row>
    <row r="382" spans="1:23" ht="2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</row>
    <row r="383" spans="1:23" ht="2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</row>
    <row r="384" spans="1:23" ht="2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</row>
    <row r="385" spans="1:23" ht="2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</row>
    <row r="386" spans="1:23" ht="2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</row>
    <row r="387" spans="1:23" ht="2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</row>
    <row r="388" spans="1:23" ht="2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</row>
    <row r="389" spans="1:23" ht="2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</row>
    <row r="390" spans="1:23" ht="2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</row>
    <row r="391" spans="1:23" ht="2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</row>
    <row r="392" spans="1:23" ht="2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</row>
    <row r="393" spans="1:23" ht="2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</row>
    <row r="394" spans="1:23" ht="2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</row>
    <row r="395" spans="1:23" ht="2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</row>
    <row r="396" spans="1:23" ht="2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</row>
    <row r="397" spans="1:23" ht="2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</row>
    <row r="398" spans="1:23" ht="2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</row>
    <row r="399" spans="1:23" ht="2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</row>
    <row r="400" spans="1:23" ht="2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</row>
    <row r="401" spans="1:23" ht="2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</row>
    <row r="402" spans="1:23" ht="2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</row>
    <row r="403" spans="1:23" ht="2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</row>
    <row r="404" spans="1:23" ht="2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</row>
    <row r="405" spans="1:23" ht="2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</row>
    <row r="406" spans="1:23" ht="2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</row>
    <row r="407" spans="1:23" ht="2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</row>
    <row r="408" spans="1:23" ht="2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</row>
    <row r="409" spans="1:23" ht="2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</row>
    <row r="410" spans="1:23" ht="2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</row>
    <row r="411" spans="1:23" ht="2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</row>
    <row r="412" spans="1:23" ht="2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</row>
    <row r="413" spans="1:23" ht="2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</row>
    <row r="414" spans="1:23" ht="2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</row>
    <row r="415" spans="1:23" ht="2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</row>
    <row r="416" spans="1:23" ht="2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</row>
    <row r="417" spans="1:23" ht="2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</row>
    <row r="418" spans="1:23" ht="2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</row>
    <row r="419" spans="1:23" ht="2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</row>
    <row r="420" spans="1:23" ht="2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</row>
    <row r="421" spans="1:23" ht="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</row>
    <row r="422" spans="1:23" ht="2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</row>
  </sheetData>
  <mergeCells count="1">
    <mergeCell ref="A4:B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A223-9F9D-4C0B-92E9-7103667A1B67}">
  <dimension ref="A1:AU491"/>
  <sheetViews>
    <sheetView workbookViewId="0">
      <selection activeCell="M12" sqref="M12"/>
    </sheetView>
  </sheetViews>
  <sheetFormatPr defaultRowHeight="14.4"/>
  <cols>
    <col min="1" max="1" width="10" customWidth="1"/>
    <col min="6" max="6" width="3" customWidth="1"/>
    <col min="7" max="7" width="14.88671875" customWidth="1"/>
    <col min="9" max="9" width="11.88671875" customWidth="1"/>
    <col min="12" max="12" width="15.5546875" bestFit="1" customWidth="1"/>
  </cols>
  <sheetData>
    <row r="1" spans="1:47" ht="18">
      <c r="A1" s="109" t="s">
        <v>403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>
      <c r="A2" s="109" t="s">
        <v>404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8">
      <c r="A3" s="109"/>
      <c r="B3" s="109" t="s">
        <v>405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8">
      <c r="A4" s="136" t="s">
        <v>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8">
      <c r="A5" s="109"/>
      <c r="B5" s="109"/>
      <c r="C5" s="109"/>
      <c r="D5" s="109" t="s">
        <v>406</v>
      </c>
      <c r="E5" s="109" t="s">
        <v>407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23.4">
      <c r="A6" s="109"/>
      <c r="B6" s="109"/>
      <c r="C6" s="109"/>
      <c r="D6" s="109"/>
      <c r="F6" s="109"/>
      <c r="G6" s="109"/>
      <c r="H6" s="109"/>
      <c r="I6" s="109"/>
      <c r="J6" s="109"/>
      <c r="K6" s="109"/>
      <c r="L6" s="109"/>
      <c r="M6" s="122"/>
      <c r="N6" s="109"/>
      <c r="O6" s="109"/>
      <c r="P6" s="109"/>
      <c r="Q6" s="109"/>
      <c r="R6" s="109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8">
      <c r="A7" s="109"/>
      <c r="B7" s="109"/>
      <c r="C7" s="109"/>
      <c r="D7" s="109"/>
      <c r="E7" s="109"/>
      <c r="F7" s="123"/>
      <c r="G7" s="123"/>
      <c r="H7" s="123"/>
      <c r="I7" s="109"/>
      <c r="J7" s="109"/>
      <c r="K7" s="109"/>
      <c r="L7" s="109"/>
      <c r="N7" s="109"/>
      <c r="O7" s="109"/>
      <c r="P7" s="109"/>
      <c r="Q7" s="109"/>
      <c r="R7" s="10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8">
      <c r="A8" s="109"/>
      <c r="B8" s="109"/>
      <c r="C8" s="109"/>
      <c r="D8" s="109"/>
      <c r="E8" s="109"/>
      <c r="F8" s="124"/>
      <c r="G8" s="133" t="s">
        <v>408</v>
      </c>
      <c r="H8" s="133">
        <v>10</v>
      </c>
      <c r="I8" s="134"/>
      <c r="J8" s="109"/>
      <c r="K8" s="109"/>
      <c r="L8" s="109"/>
      <c r="N8" s="109"/>
      <c r="O8" s="109"/>
      <c r="P8" s="109"/>
      <c r="Q8" s="109"/>
      <c r="R8" s="10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34.799999999999997">
      <c r="A9" s="109"/>
      <c r="B9" s="109"/>
      <c r="C9" s="109"/>
      <c r="D9" s="109"/>
      <c r="E9" s="109"/>
      <c r="F9" s="124"/>
      <c r="G9" s="133" t="s">
        <v>409</v>
      </c>
      <c r="H9" s="133">
        <f>1/4</f>
        <v>0.25</v>
      </c>
      <c r="I9" s="135" t="s">
        <v>411</v>
      </c>
      <c r="J9" s="109"/>
      <c r="K9" s="109"/>
      <c r="L9" s="109"/>
      <c r="N9" s="109"/>
      <c r="O9" s="109"/>
      <c r="P9" s="109"/>
      <c r="Q9" s="109"/>
      <c r="R9" s="10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8">
      <c r="A10" s="109"/>
      <c r="B10" s="109"/>
      <c r="C10" s="109"/>
      <c r="D10" s="109"/>
      <c r="E10" s="109"/>
      <c r="F10" s="124"/>
      <c r="G10" s="133" t="s">
        <v>410</v>
      </c>
      <c r="H10" s="133">
        <v>8</v>
      </c>
      <c r="I10" s="134"/>
      <c r="J10" s="109"/>
      <c r="K10" s="109"/>
      <c r="L10" s="109"/>
      <c r="N10" s="109"/>
      <c r="O10" s="109"/>
      <c r="P10" s="109"/>
      <c r="Q10" s="109"/>
      <c r="R10" s="10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8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21">
      <c r="A12" s="109"/>
      <c r="B12" s="109"/>
      <c r="C12" s="109"/>
      <c r="D12" s="109"/>
      <c r="E12" s="109"/>
      <c r="F12" s="109"/>
      <c r="G12" s="109" t="s">
        <v>412</v>
      </c>
      <c r="H12" s="109"/>
      <c r="I12" s="120" t="s">
        <v>413</v>
      </c>
      <c r="J12" s="109"/>
      <c r="K12" s="120" t="s">
        <v>414</v>
      </c>
      <c r="L12" s="109"/>
      <c r="M12" s="109"/>
      <c r="N12" s="109"/>
      <c r="O12" s="109"/>
      <c r="P12" s="109"/>
      <c r="Q12" s="109"/>
      <c r="R12" s="10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8">
      <c r="A13" s="109"/>
      <c r="B13" s="109"/>
      <c r="C13" s="109"/>
      <c r="D13" s="109"/>
      <c r="E13" s="109"/>
      <c r="F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8">
      <c r="A14" s="109"/>
      <c r="B14" s="109"/>
      <c r="C14" s="109"/>
      <c r="D14" s="109"/>
      <c r="E14" s="109"/>
      <c r="F14" s="109"/>
      <c r="G14" s="3" t="s">
        <v>415</v>
      </c>
      <c r="H14" s="3"/>
      <c r="I14" s="3"/>
      <c r="J14" s="3"/>
      <c r="K14" s="109"/>
      <c r="L14" s="137">
        <f>1-_xlfn.BINOM.DIST(7,10,1/4,1)</f>
        <v>4.15802001953125E-4</v>
      </c>
      <c r="M14" s="109"/>
      <c r="N14" s="109"/>
      <c r="O14" s="109"/>
      <c r="P14" s="109"/>
      <c r="Q14" s="109"/>
      <c r="R14" s="109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8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8">
      <c r="A16" s="109"/>
      <c r="B16" s="109"/>
      <c r="C16" s="109"/>
      <c r="D16" s="109"/>
      <c r="E16" s="109"/>
      <c r="F16" s="109"/>
      <c r="G16" s="138" t="s">
        <v>416</v>
      </c>
      <c r="H16" s="138"/>
      <c r="I16" s="138"/>
      <c r="J16" s="138"/>
      <c r="K16" s="138"/>
      <c r="L16" s="138"/>
      <c r="M16" s="138"/>
      <c r="N16" s="138"/>
      <c r="O16" s="109"/>
      <c r="P16" s="109"/>
      <c r="Q16" s="109"/>
      <c r="R16" s="109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8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8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8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8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8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8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8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8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8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8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8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8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8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8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BAFA-5B12-4B60-B864-1F6065F4A3BF}">
  <dimension ref="A1:AK159"/>
  <sheetViews>
    <sheetView workbookViewId="0">
      <selection activeCell="J11" sqref="J11"/>
    </sheetView>
  </sheetViews>
  <sheetFormatPr defaultRowHeight="14.4"/>
  <cols>
    <col min="1" max="1" width="12.77734375" customWidth="1"/>
    <col min="5" max="5" width="11.21875" customWidth="1"/>
    <col min="6" max="6" width="18.109375" customWidth="1"/>
    <col min="7" max="7" width="34.6640625" customWidth="1"/>
  </cols>
  <sheetData>
    <row r="1" spans="1:37" ht="18">
      <c r="A1" s="109" t="s">
        <v>417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">
      <c r="A2" s="109" t="s">
        <v>418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42" customHeight="1">
      <c r="A3" s="109" t="s">
        <v>419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25.8" customHeight="1">
      <c r="A4" s="110" t="s">
        <v>7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s="111" customFormat="1" ht="36">
      <c r="A5" s="141"/>
      <c r="B5" s="141"/>
      <c r="C5" s="141"/>
      <c r="D5" s="141"/>
      <c r="E5" s="141"/>
      <c r="F5" s="148" t="s">
        <v>420</v>
      </c>
      <c r="G5" s="149" t="s">
        <v>424</v>
      </c>
      <c r="H5" s="141"/>
      <c r="I5" s="141"/>
      <c r="J5" s="141"/>
      <c r="K5" s="141"/>
      <c r="L5" s="141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</row>
    <row r="6" spans="1:37" ht="18">
      <c r="A6" s="109"/>
      <c r="B6" s="109"/>
      <c r="C6" s="109"/>
      <c r="D6" s="109"/>
      <c r="E6" s="143"/>
      <c r="F6" s="144">
        <v>3</v>
      </c>
      <c r="G6" s="144" t="s">
        <v>420</v>
      </c>
      <c r="H6" s="109"/>
      <c r="I6" s="109"/>
      <c r="J6" s="109"/>
      <c r="K6" s="109"/>
      <c r="L6" s="10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8">
      <c r="A7" s="109"/>
      <c r="B7" s="109"/>
      <c r="C7" s="109"/>
      <c r="D7" s="109"/>
      <c r="E7" s="143"/>
      <c r="F7" s="145">
        <v>3</v>
      </c>
      <c r="G7" s="142" t="s">
        <v>421</v>
      </c>
      <c r="H7" s="109"/>
      <c r="I7" s="109"/>
      <c r="J7" s="109"/>
      <c r="K7" s="109"/>
      <c r="L7" s="10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8">
      <c r="A8" s="109"/>
      <c r="B8" s="109"/>
      <c r="C8" s="109"/>
      <c r="D8" s="109"/>
      <c r="E8" s="143"/>
      <c r="F8" s="145">
        <v>20</v>
      </c>
      <c r="G8" s="142" t="s">
        <v>422</v>
      </c>
      <c r="H8" s="109"/>
      <c r="I8" s="109"/>
      <c r="J8" s="109"/>
      <c r="K8" s="109"/>
      <c r="L8" s="10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8">
      <c r="A9" s="109"/>
      <c r="B9" s="109"/>
      <c r="C9" s="109"/>
      <c r="D9" s="109"/>
      <c r="E9" s="143"/>
      <c r="F9" s="145">
        <v>60</v>
      </c>
      <c r="G9" s="142" t="s">
        <v>423</v>
      </c>
      <c r="H9" s="109"/>
      <c r="I9" s="109"/>
      <c r="J9" s="109"/>
      <c r="K9" s="109"/>
      <c r="L9" s="10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8">
      <c r="A10" s="109"/>
      <c r="B10" s="109"/>
      <c r="C10" s="109"/>
      <c r="D10" s="109"/>
      <c r="E10" s="143"/>
      <c r="F10" s="146"/>
      <c r="G10" s="147"/>
      <c r="H10" s="109"/>
      <c r="I10" s="109"/>
      <c r="J10" s="109"/>
      <c r="K10" s="109"/>
      <c r="L10" s="10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8">
      <c r="A11" s="109"/>
      <c r="B11" s="109"/>
      <c r="C11" s="109"/>
      <c r="D11" s="109"/>
      <c r="E11" s="141"/>
      <c r="F11" s="110" t="s">
        <v>7</v>
      </c>
      <c r="G11" s="131" t="s">
        <v>402</v>
      </c>
      <c r="H11" s="131"/>
      <c r="I11" s="3"/>
      <c r="J11" s="150">
        <f>_xlfn.HYPGEOM.DIST(3,3,20,60,0)</f>
        <v>3.3313851548801864E-2</v>
      </c>
      <c r="K11" s="3"/>
      <c r="L11" s="10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8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8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8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8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8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8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8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8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8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8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8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8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8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8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8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8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8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8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1505-E5E8-4C73-81DF-EC5C854AD14A}">
  <dimension ref="A1:AH124"/>
  <sheetViews>
    <sheetView workbookViewId="0">
      <selection activeCell="F17" sqref="F17"/>
    </sheetView>
  </sheetViews>
  <sheetFormatPr defaultRowHeight="14.4"/>
  <cols>
    <col min="1" max="1" width="11.88671875" customWidth="1"/>
    <col min="3" max="3" width="6.77734375" customWidth="1"/>
    <col min="4" max="4" width="14.5546875" customWidth="1"/>
    <col min="5" max="5" width="27.109375" customWidth="1"/>
    <col min="8" max="8" width="6.77734375" customWidth="1"/>
  </cols>
  <sheetData>
    <row r="1" spans="1:34" ht="18">
      <c r="A1" s="109" t="s">
        <v>425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8">
      <c r="A2" s="109" t="s">
        <v>426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8">
      <c r="A3" s="109" t="s">
        <v>427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8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8">
      <c r="A5" s="137" t="s">
        <v>7</v>
      </c>
      <c r="B5" s="109"/>
      <c r="C5" s="109"/>
      <c r="D5" s="123"/>
      <c r="E5" s="151" t="s">
        <v>431</v>
      </c>
      <c r="F5" s="151" t="s">
        <v>400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8">
      <c r="A6" s="109"/>
      <c r="B6" s="109"/>
      <c r="C6" s="109"/>
      <c r="D6" s="124"/>
      <c r="E6" s="133" t="s">
        <v>428</v>
      </c>
      <c r="F6" s="133">
        <v>3</v>
      </c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8">
      <c r="A7" s="109"/>
      <c r="B7" s="109"/>
      <c r="C7" s="109"/>
      <c r="D7" s="124"/>
      <c r="E7" s="133" t="s">
        <v>429</v>
      </c>
      <c r="F7" s="133">
        <v>10</v>
      </c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8">
      <c r="A8" s="109"/>
      <c r="B8" s="109"/>
      <c r="C8" s="109"/>
      <c r="D8" s="124"/>
      <c r="E8" s="133" t="s">
        <v>430</v>
      </c>
      <c r="F8" s="133">
        <f>0.3</f>
        <v>0.3</v>
      </c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8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>
      <c r="A10" s="109"/>
      <c r="B10" s="109"/>
      <c r="C10" s="109"/>
      <c r="D10" s="120" t="s">
        <v>433</v>
      </c>
      <c r="E10" s="152" t="s">
        <v>432</v>
      </c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8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8">
      <c r="A12" s="109"/>
      <c r="B12" s="109"/>
      <c r="C12" s="109"/>
      <c r="D12" s="109"/>
      <c r="E12" s="153" t="s">
        <v>434</v>
      </c>
      <c r="F12" s="153"/>
      <c r="G12" s="153"/>
      <c r="H12" s="153"/>
      <c r="I12" s="154">
        <f>_xlfn.BINOM.DIST(3,10,0.3,0)</f>
        <v>0.26682793200000005</v>
      </c>
      <c r="J12" s="109"/>
      <c r="K12" s="109"/>
      <c r="L12" s="109"/>
      <c r="M12" s="109"/>
      <c r="N12" s="109"/>
      <c r="O12" s="109"/>
      <c r="P12" s="109"/>
      <c r="Q12" s="109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8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8">
      <c r="A14" s="109"/>
      <c r="B14" s="109"/>
      <c r="C14" s="109"/>
      <c r="D14" s="137" t="s">
        <v>7</v>
      </c>
      <c r="E14" s="155" t="s">
        <v>435</v>
      </c>
      <c r="F14" s="155"/>
      <c r="G14" s="155"/>
      <c r="H14" s="155"/>
      <c r="I14" s="155"/>
      <c r="J14" s="155"/>
      <c r="K14" s="109"/>
      <c r="L14" s="109"/>
      <c r="M14" s="109"/>
      <c r="N14" s="109"/>
      <c r="O14" s="109"/>
      <c r="P14" s="109"/>
      <c r="Q14" s="109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8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8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8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8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8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8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8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8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8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8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8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8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8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8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8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8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8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8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8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8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8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8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8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8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8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8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8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8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8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8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8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8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8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8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3A05-B5A7-4C29-BA76-BA0C676AF122}">
  <dimension ref="A1:U19"/>
  <sheetViews>
    <sheetView workbookViewId="0">
      <selection activeCell="C23" sqref="C23"/>
    </sheetView>
  </sheetViews>
  <sheetFormatPr defaultRowHeight="14.4"/>
  <cols>
    <col min="1" max="1" width="10.109375" customWidth="1"/>
    <col min="3" max="3" width="25.5546875" customWidth="1"/>
    <col min="4" max="4" width="22.44140625" customWidth="1"/>
    <col min="5" max="5" width="22.88671875" customWidth="1"/>
  </cols>
  <sheetData>
    <row r="1" spans="1:21" ht="28.8">
      <c r="A1" s="156" t="s">
        <v>436</v>
      </c>
      <c r="B1" s="20"/>
      <c r="C1" s="20"/>
      <c r="D1" s="20"/>
      <c r="E1" s="20"/>
      <c r="F1" s="20"/>
    </row>
    <row r="3" spans="1:21" ht="15.6">
      <c r="A3" s="3" t="s">
        <v>437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6">
      <c r="A4" s="3"/>
      <c r="B4" s="3"/>
      <c r="C4" s="3" t="s">
        <v>438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.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8">
      <c r="A6" s="158" t="s">
        <v>439</v>
      </c>
      <c r="B6" s="3"/>
      <c r="C6" s="123"/>
      <c r="D6" s="157" t="s">
        <v>440</v>
      </c>
      <c r="E6" s="157" t="s">
        <v>401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8">
      <c r="A7" s="3"/>
      <c r="B7" s="3"/>
      <c r="C7" s="124"/>
      <c r="D7" s="145">
        <v>165</v>
      </c>
      <c r="E7" s="142" t="s">
        <v>441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36">
      <c r="A8" s="3"/>
      <c r="B8" s="3"/>
      <c r="C8" s="124"/>
      <c r="D8" s="145">
        <v>10</v>
      </c>
      <c r="E8" s="142" t="s">
        <v>442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8">
      <c r="A9" s="3"/>
      <c r="B9" s="3"/>
      <c r="C9" s="124"/>
      <c r="D9" s="145">
        <v>180</v>
      </c>
      <c r="E9" s="142" t="s">
        <v>443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5.6">
      <c r="A10" s="3"/>
      <c r="B10" s="3"/>
      <c r="C10" s="124"/>
      <c r="D10" s="125"/>
      <c r="E10" s="12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6.8" customHeight="1">
      <c r="C11" s="3" t="s">
        <v>444</v>
      </c>
      <c r="D11" s="3"/>
      <c r="E11" s="147"/>
    </row>
    <row r="13" spans="1:21" ht="15.6">
      <c r="E13" s="21">
        <f>1-_xlfn.NORM.DIST(180,165,10,1)</f>
        <v>6.6807201268858085E-2</v>
      </c>
    </row>
    <row r="15" spans="1:21" ht="18" customHeight="1">
      <c r="A15" s="158" t="s">
        <v>439</v>
      </c>
      <c r="B15" s="190" t="s">
        <v>445</v>
      </c>
      <c r="C15" s="190"/>
      <c r="D15" s="190"/>
      <c r="E15" s="190"/>
      <c r="F15" s="140"/>
      <c r="G15" s="140"/>
      <c r="H15" s="140"/>
      <c r="I15" s="140"/>
      <c r="J15" s="140"/>
    </row>
    <row r="16" spans="1:21">
      <c r="A16" s="124"/>
      <c r="B16" s="125"/>
      <c r="C16" s="124"/>
    </row>
    <row r="17" spans="1:3">
      <c r="A17" s="124"/>
      <c r="B17" s="125"/>
      <c r="C17" s="124"/>
    </row>
    <row r="18" spans="1:3">
      <c r="A18" s="124"/>
      <c r="B18" s="125"/>
      <c r="C18" s="124"/>
    </row>
    <row r="19" spans="1:3">
      <c r="A19" s="124"/>
      <c r="B19" s="125"/>
      <c r="C19" s="124"/>
    </row>
  </sheetData>
  <mergeCells count="1">
    <mergeCell ref="B15:E1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FF2C-05E3-4E86-95E9-E9C4FFEAE64A}">
  <dimension ref="A1:AP190"/>
  <sheetViews>
    <sheetView workbookViewId="0">
      <selection activeCell="G24" sqref="G24"/>
    </sheetView>
  </sheetViews>
  <sheetFormatPr defaultRowHeight="14.4"/>
  <cols>
    <col min="1" max="1" width="11.88671875" customWidth="1"/>
    <col min="6" max="6" width="21.33203125" customWidth="1"/>
    <col min="7" max="7" width="15.21875" customWidth="1"/>
  </cols>
  <sheetData>
    <row r="1" spans="1:42" ht="18">
      <c r="A1" s="109" t="s">
        <v>446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8">
      <c r="A2" s="109" t="s">
        <v>447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8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8">
      <c r="A4" s="159" t="s">
        <v>7</v>
      </c>
      <c r="B4" s="109"/>
      <c r="C4" s="109" t="s">
        <v>448</v>
      </c>
      <c r="D4" s="109"/>
      <c r="E4" s="109" t="s">
        <v>450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8">
      <c r="A5" s="109"/>
      <c r="B5" s="109"/>
      <c r="C5" s="109" t="s">
        <v>449</v>
      </c>
      <c r="D5" s="109"/>
      <c r="E5" s="109"/>
      <c r="F5" s="109"/>
      <c r="G5" s="109"/>
      <c r="H5" s="137">
        <f>_xlfn.EXPON.DIST(3,1/5,1)</f>
        <v>0.45118836390597356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8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8">
      <c r="A7" s="159" t="s">
        <v>7</v>
      </c>
      <c r="B7" s="164" t="s">
        <v>476</v>
      </c>
      <c r="C7" s="164"/>
      <c r="D7" s="164"/>
      <c r="E7" s="164"/>
      <c r="F7" s="164"/>
      <c r="G7" s="164"/>
      <c r="H7" s="164"/>
      <c r="I7" s="164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8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18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8">
      <c r="A10" s="3" t="s">
        <v>451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8">
      <c r="A11" s="109"/>
      <c r="B11" s="3" t="s">
        <v>452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8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8">
      <c r="A13" s="109"/>
      <c r="B13" s="109"/>
      <c r="C13" s="109"/>
      <c r="D13" s="109"/>
      <c r="E13" s="109"/>
      <c r="F13" s="160" t="s">
        <v>459</v>
      </c>
      <c r="G13" s="160" t="s">
        <v>458</v>
      </c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8">
      <c r="A14" s="154" t="s">
        <v>7</v>
      </c>
      <c r="B14" s="109"/>
      <c r="C14" s="109"/>
      <c r="D14" s="109"/>
      <c r="E14" s="109" t="s">
        <v>453</v>
      </c>
      <c r="F14" s="144" t="s">
        <v>454</v>
      </c>
      <c r="G14" s="144">
        <v>1000</v>
      </c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8">
      <c r="A15" s="109"/>
      <c r="B15" s="109"/>
      <c r="C15" s="109"/>
      <c r="D15" s="109"/>
      <c r="E15" s="109"/>
      <c r="F15" s="144" t="s">
        <v>455</v>
      </c>
      <c r="G15" s="144">
        <v>100</v>
      </c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8">
      <c r="A16" s="109"/>
      <c r="B16" s="109"/>
      <c r="C16" s="109"/>
      <c r="D16" s="109"/>
      <c r="E16" s="109"/>
      <c r="F16" s="144" t="s">
        <v>456</v>
      </c>
      <c r="G16" s="144" t="s">
        <v>457</v>
      </c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8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8">
      <c r="A18" s="109"/>
      <c r="B18" s="109"/>
      <c r="C18" s="109"/>
      <c r="D18" s="109"/>
      <c r="E18" s="109"/>
      <c r="F18" s="109">
        <f>_xlfn.NORM.DIST(1100,1000,100,1)</f>
        <v>0.84134474606854304</v>
      </c>
      <c r="G18" s="109">
        <f>_xlfn.NORM.DIST(900,1000,100,1)</f>
        <v>0.15865525393145699</v>
      </c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8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8">
      <c r="A20" s="1"/>
      <c r="B20" s="1"/>
      <c r="C20" s="1"/>
      <c r="D20" s="1"/>
      <c r="E20" s="1"/>
      <c r="F20" s="137">
        <f>F18-G18</f>
        <v>0.68268949213708607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8">
      <c r="A22" s="154" t="s">
        <v>7</v>
      </c>
      <c r="B22" s="165" t="s">
        <v>477</v>
      </c>
      <c r="C22" s="165"/>
      <c r="D22" s="165"/>
      <c r="E22" s="165"/>
      <c r="F22" s="166"/>
      <c r="G22" s="165"/>
      <c r="H22" s="165"/>
      <c r="I22" s="165"/>
      <c r="J22" s="165"/>
      <c r="K22" s="16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42C7-266A-4017-8417-EE9E4C9CA0AA}">
  <dimension ref="A1:P51"/>
  <sheetViews>
    <sheetView workbookViewId="0">
      <selection activeCell="N18" sqref="N18"/>
    </sheetView>
  </sheetViews>
  <sheetFormatPr defaultRowHeight="14.4"/>
  <cols>
    <col min="1" max="1" width="11" customWidth="1"/>
    <col min="3" max="3" width="16" customWidth="1"/>
  </cols>
  <sheetData>
    <row r="1" spans="1:16" ht="18">
      <c r="A1" s="109" t="s">
        <v>460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6" ht="18">
      <c r="A2" s="109"/>
      <c r="B2" s="109" t="s">
        <v>461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6" ht="18">
      <c r="A3" s="109"/>
      <c r="B3" s="109" t="s">
        <v>462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6" ht="18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6" ht="18">
      <c r="A5" s="159" t="s">
        <v>7</v>
      </c>
      <c r="B5" s="109"/>
      <c r="C5" s="137" t="s">
        <v>453</v>
      </c>
      <c r="D5" s="109" t="s">
        <v>463</v>
      </c>
      <c r="E5" s="109"/>
      <c r="F5" s="109" t="s">
        <v>467</v>
      </c>
      <c r="G5" s="109"/>
      <c r="H5" s="109"/>
      <c r="I5" s="109"/>
      <c r="J5" s="137">
        <f xml:space="preserve"> (170-150)/(200-100)</f>
        <v>0.2</v>
      </c>
      <c r="K5" s="109"/>
      <c r="L5" s="109"/>
      <c r="M5" s="109"/>
      <c r="N5" s="109"/>
    </row>
    <row r="6" spans="1:16" ht="18">
      <c r="A6" s="109"/>
      <c r="B6" s="109"/>
      <c r="C6" s="109"/>
      <c r="D6" s="109" t="s">
        <v>464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6" ht="18">
      <c r="A7" s="109"/>
      <c r="B7" s="109"/>
      <c r="C7" s="109"/>
      <c r="D7" s="109" t="s">
        <v>465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6" ht="18">
      <c r="A8" s="109"/>
      <c r="B8" s="109"/>
      <c r="C8" s="109"/>
      <c r="D8" s="109" t="s">
        <v>466</v>
      </c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6" ht="18">
      <c r="A9" s="137" t="s">
        <v>7</v>
      </c>
      <c r="B9" s="162" t="s">
        <v>474</v>
      </c>
      <c r="C9" s="162"/>
      <c r="D9" s="162"/>
      <c r="E9" s="162"/>
      <c r="F9" s="162"/>
      <c r="G9" s="162"/>
      <c r="H9" s="162"/>
      <c r="I9" s="162"/>
      <c r="J9" s="109"/>
      <c r="K9" s="109"/>
      <c r="L9" s="109"/>
      <c r="M9" s="109"/>
      <c r="N9" s="109"/>
    </row>
    <row r="10" spans="1:16" ht="18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6" ht="18">
      <c r="A11" s="109" t="s">
        <v>468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"/>
    </row>
    <row r="12" spans="1:16" ht="18">
      <c r="A12" s="109" t="s">
        <v>469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"/>
    </row>
    <row r="13" spans="1:16" ht="18">
      <c r="A13" s="109" t="s">
        <v>470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"/>
    </row>
    <row r="14" spans="1:16" ht="18">
      <c r="A14" s="137" t="s">
        <v>7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"/>
    </row>
    <row r="15" spans="1:16" ht="18">
      <c r="A15" s="109"/>
      <c r="B15" s="109"/>
      <c r="C15" s="109" t="s">
        <v>473</v>
      </c>
      <c r="D15" s="161">
        <v>15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"/>
    </row>
    <row r="16" spans="1:16" ht="18">
      <c r="A16" s="109"/>
      <c r="B16" s="109"/>
      <c r="C16" s="109" t="s">
        <v>471</v>
      </c>
      <c r="D16" s="132" t="s">
        <v>472</v>
      </c>
      <c r="E16" s="109">
        <f>1/20</f>
        <v>0.05</v>
      </c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"/>
    </row>
    <row r="17" spans="1:16" ht="18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"/>
    </row>
    <row r="18" spans="1:16" ht="18">
      <c r="A18" s="109"/>
      <c r="B18" s="109"/>
      <c r="C18" s="137">
        <f>_xlfn.EXPON.DIST(15,0.05,1)</f>
        <v>0.52763344725898531</v>
      </c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"/>
    </row>
    <row r="19" spans="1:16" ht="18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"/>
    </row>
    <row r="20" spans="1:16" ht="18">
      <c r="A20" s="159" t="s">
        <v>7</v>
      </c>
      <c r="B20" s="109"/>
      <c r="C20" s="137" t="s">
        <v>475</v>
      </c>
      <c r="D20" s="137"/>
      <c r="E20" s="137"/>
      <c r="F20" s="137"/>
      <c r="G20" s="137"/>
      <c r="H20" s="137"/>
      <c r="I20" s="137"/>
      <c r="J20" s="137"/>
      <c r="K20" s="137"/>
      <c r="L20" s="109"/>
      <c r="M20" s="109"/>
      <c r="N20" s="109"/>
      <c r="O20" s="109"/>
      <c r="P20" s="1"/>
    </row>
    <row r="21" spans="1:16" ht="18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"/>
    </row>
    <row r="22" spans="1:16" ht="18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"/>
    </row>
    <row r="23" spans="1:16" ht="18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"/>
    </row>
    <row r="24" spans="1:16" ht="18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"/>
    </row>
    <row r="25" spans="1:16" ht="18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"/>
    </row>
    <row r="26" spans="1:16" ht="18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"/>
    </row>
    <row r="27" spans="1:16" ht="18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"/>
    </row>
    <row r="28" spans="1:16" ht="1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"/>
    </row>
    <row r="29" spans="1:16" ht="18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"/>
    </row>
    <row r="30" spans="1:16" ht="1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"/>
    </row>
    <row r="31" spans="1:16" ht="18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"/>
    </row>
    <row r="32" spans="1:16" ht="18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"/>
    </row>
    <row r="33" spans="1:16" ht="18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"/>
    </row>
    <row r="34" spans="1:16" ht="18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"/>
    </row>
    <row r="35" spans="1:16" ht="18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"/>
    </row>
    <row r="36" spans="1:16" ht="18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"/>
    </row>
    <row r="37" spans="1:16" ht="18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"/>
    </row>
    <row r="38" spans="1:16" ht="18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"/>
    </row>
    <row r="39" spans="1:16" ht="18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"/>
    </row>
    <row r="40" spans="1:16" ht="18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"/>
    </row>
    <row r="41" spans="1:16" ht="18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1289-9ECE-4491-83A6-33AA087F1244}">
  <dimension ref="A1:W71"/>
  <sheetViews>
    <sheetView topLeftCell="C1" workbookViewId="0">
      <selection activeCell="P12" sqref="P12"/>
    </sheetView>
  </sheetViews>
  <sheetFormatPr defaultRowHeight="14.4"/>
  <cols>
    <col min="2" max="2" width="14.77734375" customWidth="1"/>
    <col min="8" max="8" width="13.6640625" customWidth="1"/>
    <col min="12" max="12" width="11.88671875" customWidth="1"/>
    <col min="15" max="15" width="9.5546875" customWidth="1"/>
  </cols>
  <sheetData>
    <row r="1" spans="1:23" ht="28.8">
      <c r="A1" s="169" t="s">
        <v>478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3" spans="1:23" ht="18">
      <c r="A3" s="171" t="s">
        <v>479</v>
      </c>
      <c r="B3" s="158"/>
      <c r="C3" s="158"/>
      <c r="D3" s="168"/>
      <c r="E3" s="168"/>
      <c r="F3" s="168"/>
      <c r="G3" s="168"/>
      <c r="H3" s="168"/>
      <c r="I3" s="168"/>
      <c r="J3" s="168"/>
      <c r="K3" s="168"/>
      <c r="L3" s="168"/>
      <c r="N3" s="167"/>
      <c r="O3" s="167"/>
      <c r="P3" s="167"/>
      <c r="Q3" s="167"/>
      <c r="R3" s="167"/>
      <c r="S3" s="167"/>
      <c r="T3" s="167"/>
      <c r="U3" s="167"/>
      <c r="V3" s="167"/>
      <c r="W3" s="167"/>
    </row>
    <row r="4" spans="1:23" ht="18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N4" s="3" t="s">
        <v>496</v>
      </c>
      <c r="O4" s="3"/>
      <c r="P4" s="3"/>
      <c r="Q4" s="3"/>
      <c r="R4" s="3"/>
      <c r="S4" s="3"/>
      <c r="T4" s="3"/>
      <c r="U4" s="3"/>
      <c r="V4" s="3"/>
      <c r="W4" s="3"/>
    </row>
    <row r="5" spans="1:23" ht="18">
      <c r="A5" s="109" t="s">
        <v>480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"/>
      <c r="N5" s="3"/>
      <c r="O5" s="3" t="s">
        <v>497</v>
      </c>
      <c r="P5" s="3"/>
      <c r="Q5" s="3"/>
      <c r="R5" s="3"/>
      <c r="S5" s="3"/>
      <c r="T5" s="3"/>
      <c r="U5" s="3"/>
      <c r="V5" s="3"/>
      <c r="W5" s="3"/>
    </row>
    <row r="6" spans="1:23" ht="18">
      <c r="A6" s="109"/>
      <c r="B6" s="109" t="s">
        <v>481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"/>
      <c r="N6" s="3"/>
      <c r="O6" s="3" t="s">
        <v>498</v>
      </c>
      <c r="P6" s="3"/>
      <c r="Q6" s="3"/>
      <c r="R6" s="3"/>
      <c r="S6" s="3"/>
      <c r="T6" s="3"/>
      <c r="U6" s="3"/>
      <c r="V6" s="3"/>
      <c r="W6" s="3"/>
    </row>
    <row r="7" spans="1:23" ht="18">
      <c r="A7" s="109"/>
      <c r="B7" s="109" t="s">
        <v>482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8">
      <c r="A8" s="109"/>
      <c r="B8" s="109" t="s">
        <v>483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"/>
      <c r="N8" s="115" t="s">
        <v>7</v>
      </c>
      <c r="O8" s="3" t="s">
        <v>499</v>
      </c>
      <c r="P8" s="3"/>
      <c r="Q8" s="3"/>
      <c r="R8" s="3"/>
      <c r="S8" s="3"/>
      <c r="T8" s="3"/>
      <c r="U8" s="3"/>
      <c r="V8" s="3"/>
      <c r="W8" s="3"/>
    </row>
    <row r="9" spans="1:23" ht="18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"/>
      <c r="N9" s="3"/>
      <c r="O9" s="3" t="s">
        <v>522</v>
      </c>
      <c r="P9" s="174" t="s">
        <v>50</v>
      </c>
      <c r="Q9" s="3">
        <f>1/6</f>
        <v>0.16666666666666666</v>
      </c>
      <c r="R9" s="3"/>
      <c r="S9" s="3"/>
      <c r="T9" s="3"/>
      <c r="U9" s="3"/>
      <c r="V9" s="3"/>
      <c r="W9" s="3"/>
    </row>
    <row r="10" spans="1:23" ht="18">
      <c r="A10" s="154" t="s">
        <v>7</v>
      </c>
      <c r="B10" s="109" t="s">
        <v>484</v>
      </c>
      <c r="C10" s="161">
        <f xml:space="preserve"> 2</f>
        <v>2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8">
      <c r="A11" s="109"/>
      <c r="B11" s="109" t="s">
        <v>485</v>
      </c>
      <c r="C11" s="161">
        <v>3</v>
      </c>
      <c r="D11" s="109"/>
      <c r="E11" s="109"/>
      <c r="F11" s="109"/>
      <c r="G11" s="109"/>
      <c r="H11" s="109"/>
      <c r="I11" s="109"/>
      <c r="J11" s="109"/>
      <c r="K11" s="109"/>
      <c r="L11" s="109"/>
      <c r="M11" s="1"/>
      <c r="N11" s="3"/>
      <c r="O11" s="3"/>
      <c r="P11" s="3">
        <f>1-_xlfn.BINOM.DIST(0,3,1/6,0)</f>
        <v>0.42129629629629628</v>
      </c>
      <c r="Q11" s="3"/>
      <c r="R11" s="3"/>
      <c r="S11" s="3"/>
      <c r="T11" s="3"/>
      <c r="U11" s="3"/>
      <c r="V11" s="3"/>
      <c r="W11" s="3"/>
    </row>
    <row r="12" spans="1:23" ht="18">
      <c r="A12" s="109"/>
      <c r="B12" s="109" t="s">
        <v>486</v>
      </c>
      <c r="C12" s="109"/>
      <c r="D12" s="109"/>
      <c r="E12" s="137">
        <f>_xlfn.POISSON.DIST(3,2,0)</f>
        <v>0.18044704431548364</v>
      </c>
      <c r="F12" s="109"/>
      <c r="G12" s="109"/>
      <c r="H12" s="109"/>
      <c r="I12" s="109"/>
      <c r="J12" s="109"/>
      <c r="K12" s="109"/>
      <c r="L12" s="109"/>
      <c r="M12" s="1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8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8">
      <c r="A14" s="154" t="s">
        <v>7</v>
      </c>
      <c r="B14" s="130" t="s">
        <v>487</v>
      </c>
      <c r="C14" s="130"/>
      <c r="D14" s="130"/>
      <c r="E14" s="130"/>
      <c r="F14" s="130"/>
      <c r="G14" s="130"/>
      <c r="H14" s="130"/>
      <c r="I14" s="130"/>
      <c r="J14" s="130"/>
      <c r="K14" s="155"/>
      <c r="L14" s="155"/>
      <c r="M14" s="1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8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"/>
      <c r="N15" s="3"/>
      <c r="O15" s="3"/>
      <c r="P15" s="3"/>
      <c r="Q15" s="3">
        <f>1-0.166667</f>
        <v>0.83333299999999999</v>
      </c>
      <c r="R15" s="3"/>
      <c r="S15" s="3"/>
      <c r="T15" s="3"/>
      <c r="U15" s="3"/>
      <c r="V15" s="3"/>
      <c r="W15" s="3"/>
    </row>
    <row r="16" spans="1:23" ht="18">
      <c r="A16" s="109" t="s">
        <v>488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8">
      <c r="A17" s="109"/>
      <c r="B17" s="109" t="s">
        <v>489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8">
      <c r="A18" s="109"/>
      <c r="B18" s="109" t="s">
        <v>490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8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8">
      <c r="A20" s="154" t="s">
        <v>7</v>
      </c>
      <c r="B20" s="109" t="s">
        <v>491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8">
      <c r="A21" s="109"/>
      <c r="B21" s="109" t="s">
        <v>492</v>
      </c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8">
      <c r="A22" s="109"/>
      <c r="B22" s="109" t="s">
        <v>493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">
      <c r="A23" s="109"/>
      <c r="B23" s="109" t="s">
        <v>494</v>
      </c>
      <c r="C23" s="109"/>
      <c r="D23" s="109"/>
      <c r="E23" s="137">
        <f>_xlfn.BINOM.DIST(3,10,0.3,0)</f>
        <v>0.26682793200000005</v>
      </c>
      <c r="F23" s="109"/>
      <c r="G23" s="109"/>
      <c r="H23" s="109"/>
      <c r="I23" s="109"/>
      <c r="J23" s="109"/>
      <c r="K23" s="109"/>
      <c r="L23" s="109"/>
      <c r="M23" s="1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8">
      <c r="A25" s="154" t="s">
        <v>7</v>
      </c>
      <c r="B25" s="130" t="s">
        <v>495</v>
      </c>
      <c r="C25" s="130"/>
      <c r="D25" s="130"/>
      <c r="E25" s="130"/>
      <c r="F25" s="130"/>
      <c r="G25" s="130"/>
      <c r="H25" s="155"/>
      <c r="I25" s="109"/>
      <c r="J25" s="109"/>
      <c r="K25" s="109"/>
      <c r="L25" s="109"/>
      <c r="M25" s="1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"/>
      <c r="N27" s="3"/>
      <c r="O27" s="3"/>
      <c r="P27" s="3"/>
      <c r="Q27" s="3"/>
      <c r="R27" s="3"/>
      <c r="S27" s="3"/>
      <c r="T27" s="3"/>
      <c r="U27" s="167"/>
      <c r="V27" s="167"/>
      <c r="W27" s="167"/>
    </row>
    <row r="28" spans="1:23" ht="1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"/>
      <c r="N28" s="3"/>
      <c r="O28" s="3"/>
      <c r="P28" s="3"/>
      <c r="Q28" s="3"/>
      <c r="R28" s="3"/>
      <c r="S28" s="3"/>
      <c r="T28" s="3"/>
      <c r="U28" s="167"/>
      <c r="V28" s="167"/>
      <c r="W28" s="167"/>
    </row>
    <row r="29" spans="1:23" ht="18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"/>
      <c r="N29" s="1"/>
      <c r="O29" s="1"/>
      <c r="P29" s="1"/>
      <c r="Q29" s="1"/>
      <c r="R29" s="1"/>
      <c r="S29" s="1"/>
      <c r="T29" s="1"/>
    </row>
    <row r="30" spans="1:23" ht="1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"/>
      <c r="N30" s="1"/>
      <c r="O30" s="1"/>
      <c r="P30" s="1"/>
      <c r="Q30" s="1"/>
      <c r="R30" s="1"/>
      <c r="S30" s="1"/>
      <c r="T30" s="1"/>
    </row>
    <row r="31" spans="1:23" ht="18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"/>
      <c r="N31" s="1"/>
      <c r="O31" s="1"/>
      <c r="P31" s="1"/>
      <c r="Q31" s="1"/>
      <c r="R31" s="1"/>
      <c r="S31" s="1"/>
      <c r="T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EE4E-5303-4BF2-9797-26D5F9612DFC}">
  <dimension ref="A1:P41"/>
  <sheetViews>
    <sheetView workbookViewId="0">
      <selection activeCell="G20" sqref="G20"/>
    </sheetView>
  </sheetViews>
  <sheetFormatPr defaultRowHeight="14.4"/>
  <cols>
    <col min="6" max="6" width="14.33203125" customWidth="1"/>
  </cols>
  <sheetData>
    <row r="1" spans="1:16" ht="46.2">
      <c r="A1" s="172" t="s">
        <v>500</v>
      </c>
      <c r="B1" s="173"/>
      <c r="C1" s="173"/>
      <c r="D1" s="173"/>
      <c r="E1" s="173"/>
      <c r="F1" s="173"/>
      <c r="G1" s="173"/>
      <c r="H1" s="173"/>
    </row>
    <row r="3" spans="1:16" ht="15.6">
      <c r="A3" s="3" t="s">
        <v>501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.6">
      <c r="A4" s="3"/>
      <c r="B4" s="3" t="s">
        <v>502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6">
      <c r="A5" s="3"/>
      <c r="B5" s="3" t="s">
        <v>503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5.6">
      <c r="A6" s="3"/>
      <c r="B6" s="3" t="s">
        <v>504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.6">
      <c r="A8" s="176" t="s">
        <v>7</v>
      </c>
      <c r="B8" s="3" t="s">
        <v>505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.6">
      <c r="A9" s="3"/>
      <c r="B9" s="3" t="s">
        <v>506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5.6">
      <c r="A10" s="3"/>
      <c r="B10" s="3" t="s">
        <v>507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5.6">
      <c r="A11" s="3"/>
      <c r="B11" s="3" t="s">
        <v>508</v>
      </c>
      <c r="C11" s="3"/>
      <c r="D11" s="3"/>
      <c r="E11" s="175"/>
      <c r="F11" s="3" t="s">
        <v>509</v>
      </c>
      <c r="G11" s="3">
        <f>_xlfn.NORM.DIST(140,150,10,1)</f>
        <v>0.15865525393145699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 ht="15.6">
      <c r="A12" s="3"/>
      <c r="B12" s="3"/>
      <c r="C12" s="3"/>
      <c r="D12" s="3"/>
      <c r="E12" s="3"/>
      <c r="F12" s="3" t="s">
        <v>510</v>
      </c>
      <c r="G12" s="3">
        <f>_xlfn.NORM.DIST(160,150,10,1)</f>
        <v>0.84134474606854304</v>
      </c>
      <c r="H12" s="3"/>
      <c r="I12" s="3"/>
      <c r="J12" s="3"/>
      <c r="K12" s="3"/>
      <c r="L12" s="3"/>
      <c r="M12" s="3"/>
      <c r="N12" s="3"/>
      <c r="O12" s="3"/>
      <c r="P12" s="3"/>
    </row>
    <row r="13" spans="1:16" ht="15.6">
      <c r="A13" s="3"/>
      <c r="B13" s="3"/>
      <c r="C13" s="3"/>
      <c r="D13" s="3"/>
      <c r="E13" s="3"/>
      <c r="F13" s="3" t="s">
        <v>511</v>
      </c>
      <c r="G13" s="3">
        <f>G12-G11</f>
        <v>0.68268949213708607</v>
      </c>
      <c r="H13" s="3"/>
      <c r="I13" s="3"/>
      <c r="J13" s="3"/>
      <c r="K13" s="3"/>
      <c r="L13" s="3"/>
      <c r="M13" s="3"/>
      <c r="N13" s="3"/>
      <c r="O13" s="3"/>
      <c r="P13" s="3"/>
    </row>
    <row r="14" spans="1:16" ht="15.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.6">
      <c r="A15" s="176" t="s">
        <v>7</v>
      </c>
      <c r="B15" s="177" t="s">
        <v>512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3"/>
      <c r="N15" s="3"/>
      <c r="O15" s="3"/>
      <c r="P15" s="3"/>
    </row>
    <row r="16" spans="1:16" ht="15.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5.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5.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5.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5.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5.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.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5.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5.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5.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5.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5.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5.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5.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5.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5.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5.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5.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.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.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5.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5.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5.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749E-2792-4A22-9F86-D7914E26BF2D}">
  <dimension ref="A2:U73"/>
  <sheetViews>
    <sheetView workbookViewId="0">
      <selection activeCell="T11" sqref="T11"/>
    </sheetView>
  </sheetViews>
  <sheetFormatPr defaultRowHeight="14.4"/>
  <cols>
    <col min="1" max="1" width="12.5546875" customWidth="1"/>
  </cols>
  <sheetData>
    <row r="2" spans="1:21" ht="18">
      <c r="A2" s="109" t="s">
        <v>513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1" ht="18">
      <c r="A3" s="109"/>
      <c r="B3" s="109" t="s">
        <v>514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</row>
    <row r="4" spans="1:21" ht="18">
      <c r="A4" s="109"/>
      <c r="B4" s="109" t="s">
        <v>515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</row>
    <row r="5" spans="1:21" ht="18">
      <c r="A5" s="109"/>
      <c r="B5" s="109" t="s">
        <v>516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</row>
    <row r="6" spans="1:21" ht="18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</row>
    <row r="7" spans="1:21" ht="18">
      <c r="A7" s="178" t="s">
        <v>7</v>
      </c>
      <c r="B7" s="109" t="s">
        <v>517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</row>
    <row r="8" spans="1:21" ht="18">
      <c r="A8" s="109"/>
      <c r="B8" s="109" t="s">
        <v>518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</row>
    <row r="9" spans="1:21" ht="18">
      <c r="A9" s="109"/>
      <c r="B9" s="109" t="s">
        <v>519</v>
      </c>
      <c r="C9" s="109"/>
      <c r="D9" s="109"/>
      <c r="E9" s="109"/>
      <c r="F9" s="109"/>
      <c r="G9" s="178">
        <f>1-_xlfn.EXPON.DIST(900,1/1000,1)</f>
        <v>0.40656965974059911</v>
      </c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</row>
    <row r="10" spans="1:21" ht="18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</row>
    <row r="11" spans="1:21" ht="18">
      <c r="A11" s="178" t="s">
        <v>7</v>
      </c>
      <c r="B11" s="137" t="s">
        <v>520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09"/>
      <c r="O11" s="109"/>
      <c r="P11" s="109"/>
      <c r="Q11" s="109"/>
      <c r="R11" s="109"/>
      <c r="S11" s="109"/>
      <c r="T11" s="109"/>
      <c r="U11" s="109"/>
    </row>
    <row r="12" spans="1:21" ht="18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</row>
    <row r="13" spans="1:21" ht="18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</row>
    <row r="14" spans="1:21" ht="18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</row>
    <row r="15" spans="1:21" ht="18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</row>
    <row r="16" spans="1:21" ht="18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</row>
    <row r="17" spans="1:21" ht="18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</row>
    <row r="18" spans="1:21" ht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</row>
    <row r="19" spans="1:21" ht="18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</row>
    <row r="20" spans="1:21" ht="18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</row>
    <row r="21" spans="1:21" ht="18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</row>
    <row r="22" spans="1:21" ht="18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</row>
    <row r="23" spans="1:21" ht="18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</row>
    <row r="24" spans="1:21" ht="18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</row>
    <row r="25" spans="1:21" ht="18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</row>
    <row r="26" spans="1:21" ht="18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</row>
    <row r="27" spans="1:21" ht="18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</row>
    <row r="28" spans="1:21" ht="1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</row>
    <row r="29" spans="1:21" ht="18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1:21" ht="18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</row>
    <row r="31" spans="1:21" ht="18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</row>
    <row r="32" spans="1:21" ht="18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</row>
    <row r="33" spans="1:21" ht="18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</row>
    <row r="34" spans="1:21" ht="18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8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</row>
    <row r="36" spans="1:21" ht="18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8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</row>
    <row r="38" spans="1:21" ht="18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8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</row>
    <row r="40" spans="1:21" ht="18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</row>
    <row r="41" spans="1:21" ht="18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</row>
    <row r="42" spans="1:21" ht="18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</row>
    <row r="43" spans="1:21" ht="18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</row>
    <row r="44" spans="1:21" ht="18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</row>
    <row r="45" spans="1:21" ht="18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</row>
    <row r="46" spans="1:21" ht="18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</row>
    <row r="47" spans="1:21" ht="18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</row>
    <row r="48" spans="1:21" ht="1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</row>
    <row r="49" spans="1:21" ht="18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</row>
    <row r="50" spans="1:21" ht="18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</row>
    <row r="51" spans="1:21" ht="18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</row>
    <row r="52" spans="1:21" ht="18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</row>
    <row r="53" spans="1:21" ht="18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</row>
    <row r="54" spans="1:21" ht="18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</row>
    <row r="55" spans="1:21" ht="18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</row>
    <row r="56" spans="1:21" ht="18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</row>
    <row r="57" spans="1:21" ht="18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</row>
    <row r="58" spans="1:21" ht="18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</row>
    <row r="59" spans="1:21" ht="18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</row>
    <row r="60" spans="1:21" ht="18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</row>
    <row r="61" spans="1:21" ht="18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</row>
    <row r="62" spans="1:21" ht="18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</row>
    <row r="63" spans="1:21" ht="18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</row>
    <row r="64" spans="1:21" ht="18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</row>
    <row r="65" spans="1:21" ht="18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</row>
    <row r="66" spans="1:21" ht="18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</row>
    <row r="67" spans="1:21" ht="18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</row>
    <row r="68" spans="1:21" ht="1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</row>
    <row r="69" spans="1:21" ht="18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</row>
    <row r="70" spans="1:21" ht="18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</row>
    <row r="71" spans="1:21" ht="18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</row>
    <row r="72" spans="1:21" ht="18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</row>
    <row r="73" spans="1:21" ht="18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B4DE-F8CD-4DFD-A807-A8054C7E2CB4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CENTRAL TENDENCY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Sheet18</vt:lpstr>
      <vt:lpstr>Sheet19</vt:lpstr>
      <vt:lpstr>SKEWNESS ,KURTOSIS.</vt:lpstr>
      <vt:lpstr>Sheet21</vt:lpstr>
      <vt:lpstr>Sheet22</vt:lpstr>
      <vt:lpstr>Sheet23</vt:lpstr>
      <vt:lpstr>Sheet24</vt:lpstr>
      <vt:lpstr>QUARTILE AND PERCENTILE.</vt:lpstr>
      <vt:lpstr>Sheet16</vt:lpstr>
      <vt:lpstr>Sheet17</vt:lpstr>
      <vt:lpstr>Sheet26</vt:lpstr>
      <vt:lpstr>Sheet27</vt:lpstr>
      <vt:lpstr>PROBABILITY.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Shukla</dc:creator>
  <cp:lastModifiedBy>Shyam Shukla</cp:lastModifiedBy>
  <dcterms:created xsi:type="dcterms:W3CDTF">2025-06-07T06:51:35Z</dcterms:created>
  <dcterms:modified xsi:type="dcterms:W3CDTF">2025-07-23T12:49:04Z</dcterms:modified>
</cp:coreProperties>
</file>