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icius_s_franca\Documents\"/>
    </mc:Choice>
  </mc:AlternateContent>
  <bookViews>
    <workbookView xWindow="0" yWindow="0" windowWidth="20490" windowHeight="7620" firstSheet="3" activeTab="9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9" l="1"/>
  <c r="D17" i="9"/>
  <c r="C17" i="9"/>
  <c r="B17" i="9"/>
  <c r="F16" i="9"/>
  <c r="G16" i="9" s="1"/>
  <c r="H16" i="9" s="1"/>
  <c r="E16" i="9"/>
  <c r="F15" i="9"/>
  <c r="G15" i="9" s="1"/>
  <c r="H15" i="9" s="1"/>
  <c r="E15" i="9"/>
  <c r="F14" i="9"/>
  <c r="G14" i="9" s="1"/>
  <c r="H14" i="9" s="1"/>
  <c r="E14" i="9"/>
  <c r="F13" i="9"/>
  <c r="G13" i="9" s="1"/>
  <c r="H13" i="9" s="1"/>
  <c r="E13" i="9"/>
  <c r="F12" i="9"/>
  <c r="G12" i="9" s="1"/>
  <c r="H12" i="9" s="1"/>
  <c r="E12" i="9"/>
  <c r="F11" i="9"/>
  <c r="G11" i="9" s="1"/>
  <c r="H11" i="9" s="1"/>
  <c r="E11" i="9"/>
  <c r="F10" i="9"/>
  <c r="G10" i="9" s="1"/>
  <c r="H10" i="9" s="1"/>
  <c r="E10" i="9"/>
  <c r="F9" i="9"/>
  <c r="G9" i="9" s="1"/>
  <c r="H9" i="9" s="1"/>
  <c r="E9" i="9"/>
  <c r="F8" i="9"/>
  <c r="G8" i="9" s="1"/>
  <c r="H8" i="9" s="1"/>
  <c r="E8" i="9"/>
  <c r="F7" i="9"/>
  <c r="F17" i="9" s="1"/>
  <c r="E7" i="9"/>
  <c r="E17" i="9" s="1"/>
  <c r="G6" i="9"/>
  <c r="E6" i="9"/>
  <c r="B24" i="8"/>
  <c r="B23" i="8"/>
  <c r="B22" i="8"/>
  <c r="B21" i="8"/>
  <c r="D7" i="7"/>
  <c r="D6" i="7"/>
  <c r="H5" i="7"/>
  <c r="D5" i="7"/>
  <c r="D4" i="7"/>
  <c r="D3" i="7"/>
  <c r="D2" i="7"/>
  <c r="H6" i="9" l="1"/>
  <c r="G7" i="9"/>
  <c r="H7" i="9" s="1"/>
  <c r="G17" i="9" l="1"/>
  <c r="H17" i="9"/>
  <c r="E16" i="6" l="1"/>
  <c r="E17" i="6" s="1"/>
  <c r="D16" i="6"/>
  <c r="D17" i="6" s="1"/>
  <c r="C16" i="6"/>
  <c r="C17" i="6" s="1"/>
  <c r="E15" i="6"/>
  <c r="D15" i="6"/>
  <c r="C15" i="6"/>
  <c r="B15" i="6"/>
  <c r="B16" i="6" s="1"/>
  <c r="B17" i="6" s="1"/>
  <c r="F11" i="6"/>
  <c r="F10" i="6"/>
  <c r="F9" i="6"/>
  <c r="F8" i="6"/>
  <c r="F7" i="6"/>
  <c r="F6" i="6"/>
  <c r="F2" i="6"/>
  <c r="C9" i="5" l="1"/>
  <c r="D9" i="5" s="1"/>
  <c r="C8" i="5"/>
  <c r="D8" i="5" s="1"/>
  <c r="C7" i="5"/>
  <c r="D7" i="5" s="1"/>
  <c r="D6" i="5"/>
  <c r="C6" i="5"/>
  <c r="C5" i="5"/>
  <c r="D5" i="5" s="1"/>
  <c r="C4" i="5"/>
  <c r="D4" i="5" s="1"/>
  <c r="C3" i="5"/>
  <c r="D3" i="5" s="1"/>
  <c r="D2" i="5"/>
  <c r="C2" i="5"/>
  <c r="D9" i="4" l="1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H9" i="3" l="1"/>
  <c r="G9" i="3"/>
  <c r="F9" i="3"/>
  <c r="G8" i="3"/>
  <c r="F8" i="3"/>
  <c r="H8" i="3" s="1"/>
  <c r="G7" i="3"/>
  <c r="F7" i="3"/>
  <c r="H7" i="3" s="1"/>
  <c r="H6" i="3"/>
  <c r="G6" i="3"/>
  <c r="F6" i="3"/>
  <c r="G5" i="3"/>
  <c r="F5" i="3"/>
  <c r="H5" i="3" s="1"/>
  <c r="G4" i="3"/>
  <c r="F4" i="3"/>
  <c r="H4" i="3" s="1"/>
  <c r="G3" i="3"/>
  <c r="F3" i="3"/>
  <c r="H3" i="3" s="1"/>
  <c r="G2" i="3"/>
  <c r="F2" i="3"/>
  <c r="H2" i="3" s="1"/>
  <c r="F14" i="2" l="1"/>
  <c r="G13" i="2"/>
  <c r="G14" i="2" s="1"/>
  <c r="F13" i="2"/>
  <c r="E13" i="2"/>
  <c r="E14" i="2" s="1"/>
  <c r="D13" i="2"/>
  <c r="D14" i="2" s="1"/>
  <c r="C13" i="2"/>
  <c r="C14" i="2" s="1"/>
  <c r="B13" i="2"/>
  <c r="B14" i="2" s="1"/>
  <c r="E19" i="1"/>
  <c r="D19" i="1"/>
  <c r="C19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E9" i="1"/>
  <c r="D9" i="1"/>
  <c r="C9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C20" i="1" s="1"/>
</calcChain>
</file>

<file path=xl/sharedStrings.xml><?xml version="1.0" encoding="utf-8"?>
<sst xmlns="http://schemas.openxmlformats.org/spreadsheetml/2006/main" count="242" uniqueCount="190">
  <si>
    <t>Código</t>
  </si>
  <si>
    <t>Produto</t>
  </si>
  <si>
    <t>Jan</t>
  </si>
  <si>
    <t>Fev</t>
  </si>
  <si>
    <t>Mar</t>
  </si>
  <si>
    <t>1º Trim</t>
  </si>
  <si>
    <t>Max</t>
  </si>
  <si>
    <t>Min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</si>
  <si>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</si>
  <si>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</si>
  <si>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</si>
  <si>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</si>
  <si>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</si>
  <si>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</si>
  <si>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</si>
  <si>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</si>
  <si>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</si>
  <si>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</si>
  <si>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</si>
  <si>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2º Trim</t>
  </si>
  <si>
    <t>Total do Semestre:</t>
  </si>
  <si>
    <t>Salário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</si>
  <si>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</si>
  <si>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</si>
  <si>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</si>
  <si>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</si>
  <si>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</si>
  <si>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</si>
  <si>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</si>
  <si>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</si>
  <si>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</si>
  <si>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</si>
  <si>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</si>
  <si>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</si>
  <si>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</si>
  <si>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</si>
  <si>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</si>
  <si>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</si>
  <si>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</si>
  <si>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Sakário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</si>
  <si>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</si>
  <si>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</si>
  <si>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</si>
  <si>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</si>
  <si>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</si>
  <si>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</si>
  <si>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</si>
  <si>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</si>
  <si>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Dólar:</t>
  </si>
  <si>
    <t>Produtos</t>
  </si>
  <si>
    <t>Qtde</t>
  </si>
  <si>
    <t>Preço Unit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</si>
  <si>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</si>
  <si>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</si>
  <si>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</si>
  <si>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</si>
  <si>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</si>
  <si>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</si>
  <si>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</si>
  <si>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</si>
  <si>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</si>
  <si>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Nome </t>
  </si>
  <si>
    <t>Salário </t>
  </si>
  <si>
    <t>Aumento </t>
  </si>
  <si>
    <t>Novo Salário </t>
  </si>
  <si>
    <t>Até 1000,00 </t>
  </si>
  <si>
    <t>João dos Santos </t>
  </si>
  <si>
    <t>Mais 1000,00 </t>
  </si>
  <si>
    <t>Maria da Silva </t>
  </si>
  <si>
    <t>Manoel das Flores </t>
  </si>
  <si>
    <t>Lambarildo Peixe </t>
  </si>
  <si>
    <t>Sebastião Souza </t>
  </si>
  <si>
    <t>Ana Flávia Silveira </t>
  </si>
  <si>
    <t>Silvia Helena Santos </t>
  </si>
  <si>
    <t>Alberto Roberto </t>
  </si>
  <si>
    <t>Receita bruta </t>
  </si>
  <si>
    <t>Jan-Mar </t>
  </si>
  <si>
    <t>Abr-Jun </t>
  </si>
  <si>
    <t>Jul-Set </t>
  </si>
  <si>
    <t>Out-Dez </t>
  </si>
  <si>
    <t>Total do Ano </t>
  </si>
  <si>
    <t>Despesa Líquida </t>
  </si>
  <si>
    <t>Salários </t>
  </si>
  <si>
    <t>Juros </t>
  </si>
  <si>
    <t>Aluguel </t>
  </si>
  <si>
    <t>Propaganda </t>
  </si>
  <si>
    <t>Suprimentos </t>
  </si>
  <si>
    <t>Diversos </t>
  </si>
  <si>
    <t>  </t>
  </si>
  <si>
    <t>Total do Trim. </t>
  </si>
  <si>
    <t>Receita líquida </t>
  </si>
  <si>
    <t>Situação </t>
  </si>
  <si>
    <t>Valor Acumulado do ano de despesas </t>
  </si>
  <si>
    <t>Resultado</t>
  </si>
  <si>
    <t>Controle de Idade</t>
  </si>
  <si>
    <t>A</t>
  </si>
  <si>
    <t>Idade do Candidato</t>
  </si>
  <si>
    <t>B</t>
  </si>
  <si>
    <t>Idade Mínima</t>
  </si>
  <si>
    <t>C</t>
  </si>
  <si>
    <t>Idade Máxima</t>
  </si>
  <si>
    <t>D</t>
  </si>
  <si>
    <t>E</t>
  </si>
  <si>
    <t>F</t>
  </si>
  <si>
    <t>Endereço </t>
  </si>
  <si>
    <t>Bairro </t>
  </si>
  <si>
    <t>Cidade </t>
  </si>
  <si>
    <t>Estado </t>
  </si>
  <si>
    <t>Ana</t>
  </si>
  <si>
    <t>Rodovia Anhanguera, km 180 </t>
  </si>
  <si>
    <t>Centro </t>
  </si>
  <si>
    <t>Leme </t>
  </si>
  <si>
    <t>SP </t>
  </si>
  <si>
    <t>R. Antônio de Castro, 362 </t>
  </si>
  <si>
    <t>São Benedito </t>
  </si>
  <si>
    <t>Araras </t>
  </si>
  <si>
    <t>Érica</t>
  </si>
  <si>
    <t>R. Tiradentes, 123 </t>
  </si>
  <si>
    <t>Salvador </t>
  </si>
  <si>
    <t>BA </t>
  </si>
  <si>
    <t>Fernanda</t>
  </si>
  <si>
    <t>Av. Orozimbo Maia, 987 </t>
  </si>
  <si>
    <t>Jd. Nova Campinas Campinas </t>
  </si>
  <si>
    <t>Rodovia Rio/São Paulo, km 77 </t>
  </si>
  <si>
    <t>Praia Grande </t>
  </si>
  <si>
    <t>Ubatuba </t>
  </si>
  <si>
    <t>R. Júlio Mesquita, 66 </t>
  </si>
  <si>
    <t>Recife </t>
  </si>
  <si>
    <t>PE </t>
  </si>
  <si>
    <t>Katiane</t>
  </si>
  <si>
    <t>R. 5, 78 </t>
  </si>
  <si>
    <t>Jd. Europa </t>
  </si>
  <si>
    <t>Rio Claro </t>
  </si>
  <si>
    <t>Lilian</t>
  </si>
  <si>
    <t>R. Lambarildo Peixe, 812 </t>
  </si>
  <si>
    <t>Vila Tubarão </t>
  </si>
  <si>
    <t>Ribeirão Preto </t>
  </si>
  <si>
    <t>Lucimara</t>
  </si>
  <si>
    <t>Av. dos Jequitibas, 11 </t>
  </si>
  <si>
    <t>Jd. Paulista </t>
  </si>
  <si>
    <t>Florianópolis </t>
  </si>
  <si>
    <t>SC </t>
  </si>
  <si>
    <t>Av. Ipiranga, 568 </t>
  </si>
  <si>
    <t>Ibirapuera </t>
  </si>
  <si>
    <t>Manaus </t>
  </si>
  <si>
    <t>AM </t>
  </si>
  <si>
    <t>Pedro</t>
  </si>
  <si>
    <t>R. Sergipe, 765 </t>
  </si>
  <si>
    <t>Botafogo </t>
  </si>
  <si>
    <t>Campinas </t>
  </si>
  <si>
    <t>Roberto</t>
  </si>
  <si>
    <t>Av. Limeira, 98 </t>
  </si>
  <si>
    <t>Belvedere </t>
  </si>
  <si>
    <t>Rubens</t>
  </si>
  <si>
    <t>Al. dos Laranjais, 99 </t>
  </si>
  <si>
    <t>Rio de Janeiro </t>
  </si>
  <si>
    <t>RJ </t>
  </si>
  <si>
    <t>Sônia</t>
  </si>
  <si>
    <t>R. das Quaresmeiras, 810 </t>
  </si>
  <si>
    <t>Vila Cláudia </t>
  </si>
  <si>
    <t>Porto Alegre </t>
  </si>
  <si>
    <t>RS </t>
  </si>
  <si>
    <t>Tatiane</t>
  </si>
  <si>
    <t>R. Minas Gerais, 67 </t>
  </si>
  <si>
    <t>Parque Industrial </t>
  </si>
  <si>
    <t>Poços de Caldas </t>
  </si>
  <si>
    <t>MG </t>
  </si>
  <si>
    <t>Porc. De Lucro </t>
  </si>
  <si>
    <t>Valor do Dólar: </t>
  </si>
  <si>
    <t>Reais </t>
  </si>
  <si>
    <t>Dólar </t>
  </si>
  <si>
    <t>Produto </t>
  </si>
  <si>
    <t>Estoque </t>
  </si>
  <si>
    <t>Custo (R$)</t>
  </si>
  <si>
    <t>Venda (R$)</t>
  </si>
  <si>
    <t>Total </t>
  </si>
  <si>
    <t>Custo (US$)</t>
  </si>
  <si>
    <t>Venda (US$) </t>
  </si>
  <si>
    <t>Borracha </t>
  </si>
  <si>
    <t>Caderno 100 fls </t>
  </si>
  <si>
    <t>Caderno 200 fls </t>
  </si>
  <si>
    <t>Caneta Azul </t>
  </si>
  <si>
    <t>Caneta Vermelha </t>
  </si>
  <si>
    <t>Lapiseira </t>
  </si>
  <si>
    <t>Régua 15 cm </t>
  </si>
  <si>
    <t>Régua 30 cm </t>
  </si>
  <si>
    <t>Giz de Cera </t>
  </si>
  <si>
    <t>Cola </t>
  </si>
  <si>
    <t>Compasso </t>
  </si>
  <si>
    <t>Totais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</si>
</sst>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&quot;R$&quot;\ #,##0.00"/>
    <numFmt numFmtId="165" formatCode="_-[$$-409]* #,##0.00_ ;_-[$$-409]* \-#,##0.00\ ;_-[$$-409]* &quot;-&quot;??_ ;_-@_ "/>
    <numFmt numFmtId="166" formatCode="_-[$R$-416]\ * #,##0.00_-;\-[$R$-416]\ * #,##0.00_-;_-[$R$-416]\ * &quot;-&quot;??_-;_-@_-"/>
    <numFmt numFmtId="167" formatCode="0.0%"/>
    <numFmt numFmtId="168" formatCode="_-&quot;R$&quot;* #,##0.00_-;\-&quot;R$&quot;* #,##0.00_-;_-&quot;R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0"/>
      <name val="Arial"/>
      <family val="2"/>
    </font>
    <font>
      <sz val="10"/>
      <color rgb="FF00000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3F3F3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135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3">
    <xf numFmtId="0" fontId="0" fillId="0" borderId="0" xfId="0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3" fillId="3" borderId="0" xfId="0" applyFont="1" applyFill="1"/>
    <xf numFmtId="0" fontId="0" fillId="3" borderId="0" xfId="0" applyFill="1"/>
    <xf numFmtId="0" fontId="3" fillId="0" borderId="0" xfId="0" applyFont="1" applyFill="1"/>
    <xf numFmtId="10" fontId="0" fillId="0" borderId="0" xfId="0" applyNumberFormat="1"/>
    <xf numFmtId="0" fontId="4" fillId="4" borderId="2" xfId="0" applyFont="1" applyFill="1" applyBorder="1" applyAlignment="1">
      <alignment wrapText="1"/>
    </xf>
    <xf numFmtId="164" fontId="4" fillId="4" borderId="2" xfId="0" applyNumberFormat="1" applyFont="1" applyFill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2" xfId="0" applyNumberFormat="1" applyBorder="1" applyAlignment="1">
      <alignment horizontal="left" wrapText="1"/>
    </xf>
    <xf numFmtId="164" fontId="0" fillId="0" borderId="2" xfId="0" applyNumberFormat="1" applyBorder="1" applyAlignment="1">
      <alignment horizontal="left" wrapText="1"/>
    </xf>
    <xf numFmtId="165" fontId="0" fillId="0" borderId="2" xfId="1" applyNumberFormat="1" applyFont="1" applyBorder="1" applyAlignment="1">
      <alignment horizontal="left" wrapText="1"/>
    </xf>
    <xf numFmtId="165" fontId="0" fillId="0" borderId="2" xfId="0" applyNumberFormat="1" applyBorder="1" applyAlignment="1">
      <alignment horizontal="left" wrapText="1"/>
    </xf>
    <xf numFmtId="0" fontId="0" fillId="0" borderId="0" xfId="0" applyBorder="1"/>
    <xf numFmtId="0" fontId="0" fillId="0" borderId="3" xfId="0" applyBorder="1" applyAlignment="1">
      <alignment horizontal="left" wrapText="1"/>
    </xf>
    <xf numFmtId="164" fontId="0" fillId="0" borderId="3" xfId="0" applyNumberFormat="1" applyBorder="1" applyAlignment="1">
      <alignment horizontal="left" wrapText="1"/>
    </xf>
    <xf numFmtId="165" fontId="0" fillId="0" borderId="3" xfId="0" applyNumberFormat="1" applyBorder="1" applyAlignment="1">
      <alignment horizontal="left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9" fontId="5" fillId="3" borderId="4" xfId="0" applyNumberFormat="1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66" fontId="6" fillId="0" borderId="4" xfId="0" applyNumberFormat="1" applyFont="1" applyBorder="1" applyAlignment="1">
      <alignment horizontal="left" vertical="center" wrapText="1"/>
    </xf>
    <xf numFmtId="166" fontId="6" fillId="0" borderId="4" xfId="0" applyNumberFormat="1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left" vertical="center" wrapText="1"/>
    </xf>
    <xf numFmtId="166" fontId="0" fillId="0" borderId="4" xfId="0" applyNumberForma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166" fontId="6" fillId="0" borderId="5" xfId="0" applyNumberFormat="1" applyFont="1" applyBorder="1" applyAlignment="1">
      <alignment horizontal="left" vertical="center" wrapText="1"/>
    </xf>
    <xf numFmtId="166" fontId="0" fillId="0" borderId="5" xfId="0" applyNumberFormat="1" applyBorder="1" applyAlignment="1">
      <alignment horizontal="left" vertical="center" wrapText="1"/>
    </xf>
    <xf numFmtId="166" fontId="0" fillId="0" borderId="5" xfId="0" applyNumberFormat="1" applyBorder="1" applyAlignment="1">
      <alignment horizontal="center" vertical="center" wrapText="1"/>
    </xf>
    <xf numFmtId="0" fontId="0" fillId="0" borderId="6" xfId="0" applyBorder="1"/>
    <xf numFmtId="0" fontId="3" fillId="3" borderId="4" xfId="0" applyFont="1" applyFill="1" applyBorder="1" applyAlignment="1">
      <alignment horizontal="left" vertical="top" wrapText="1"/>
    </xf>
    <xf numFmtId="165" fontId="6" fillId="0" borderId="4" xfId="1" applyNumberFormat="1" applyFont="1" applyBorder="1" applyAlignment="1">
      <alignment horizontal="left" vertical="center" wrapText="1"/>
    </xf>
    <xf numFmtId="165" fontId="6" fillId="0" borderId="4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 indent="11"/>
    </xf>
    <xf numFmtId="165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5" fillId="3" borderId="1" xfId="3" applyFont="1" applyFill="1" applyBorder="1" applyAlignment="1">
      <alignment horizontal="left" vertical="center"/>
    </xf>
    <xf numFmtId="0" fontId="5" fillId="3" borderId="10" xfId="3" applyFont="1" applyFill="1" applyBorder="1" applyAlignment="1">
      <alignment horizontal="left" vertical="center"/>
    </xf>
    <xf numFmtId="0" fontId="5" fillId="3" borderId="11" xfId="3" applyFont="1" applyFill="1" applyBorder="1" applyAlignment="1">
      <alignment horizontal="left" vertical="center"/>
    </xf>
    <xf numFmtId="0" fontId="5" fillId="3" borderId="12" xfId="3" applyFont="1" applyFill="1" applyBorder="1" applyAlignment="1">
      <alignment horizontal="left" vertical="center"/>
    </xf>
    <xf numFmtId="0" fontId="10" fillId="2" borderId="1" xfId="3" applyFont="1" applyBorder="1" applyAlignment="1">
      <alignment horizontal="left" vertical="center"/>
    </xf>
    <xf numFmtId="44" fontId="10" fillId="2" borderId="1" xfId="3" applyNumberFormat="1" applyFont="1" applyBorder="1" applyAlignment="1">
      <alignment horizontal="left" vertical="center"/>
    </xf>
    <xf numFmtId="44" fontId="10" fillId="2" borderId="1" xfId="1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/>
    </xf>
    <xf numFmtId="2" fontId="10" fillId="2" borderId="1" xfId="3" applyNumberFormat="1" applyFont="1" applyBorder="1" applyAlignment="1">
      <alignment horizontal="left"/>
    </xf>
    <xf numFmtId="0" fontId="10" fillId="2" borderId="13" xfId="3" applyFont="1" applyBorder="1" applyAlignment="1">
      <alignment horizontal="left" vertical="center"/>
    </xf>
    <xf numFmtId="44" fontId="10" fillId="2" borderId="13" xfId="3" applyNumberFormat="1" applyFont="1" applyBorder="1" applyAlignment="1">
      <alignment horizontal="left" vertical="center"/>
    </xf>
    <xf numFmtId="44" fontId="10" fillId="2" borderId="13" xfId="1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49" fontId="6" fillId="0" borderId="4" xfId="0" applyNumberFormat="1" applyFon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49" fontId="6" fillId="0" borderId="5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/>
    </xf>
    <xf numFmtId="167" fontId="6" fillId="0" borderId="4" xfId="2" applyNumberFormat="1" applyFont="1" applyBorder="1" applyAlignment="1">
      <alignment horizontal="left" vertical="top" wrapText="1"/>
    </xf>
    <xf numFmtId="165" fontId="6" fillId="0" borderId="4" xfId="1" applyNumberFormat="1" applyFont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left" vertical="top" wrapText="1"/>
    </xf>
    <xf numFmtId="0" fontId="5" fillId="3" borderId="16" xfId="0" applyFont="1" applyFill="1" applyBorder="1" applyAlignment="1">
      <alignment horizontal="left" vertical="top" wrapText="1"/>
    </xf>
    <xf numFmtId="44" fontId="6" fillId="0" borderId="4" xfId="1" applyFont="1" applyBorder="1" applyAlignment="1">
      <alignment horizontal="left" vertical="top" wrapText="1"/>
    </xf>
    <xf numFmtId="168" fontId="9" fillId="0" borderId="4" xfId="0" applyNumberFormat="1" applyFont="1" applyBorder="1" applyAlignment="1">
      <alignment horizontal="left" vertical="top" wrapText="1"/>
    </xf>
    <xf numFmtId="165" fontId="9" fillId="0" borderId="4" xfId="1" applyNumberFormat="1" applyFont="1" applyBorder="1" applyAlignment="1">
      <alignment horizontal="left" vertical="top" wrapText="1"/>
    </xf>
    <xf numFmtId="165" fontId="9" fillId="0" borderId="4" xfId="0" applyNumberFormat="1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44" fontId="9" fillId="0" borderId="5" xfId="0" applyNumberFormat="1" applyFont="1" applyBorder="1" applyAlignment="1">
      <alignment horizontal="left" vertical="top" wrapText="1"/>
    </xf>
    <xf numFmtId="168" fontId="9" fillId="0" borderId="5" xfId="0" applyNumberFormat="1" applyFont="1" applyBorder="1" applyAlignment="1">
      <alignment horizontal="left" vertical="top" wrapText="1"/>
    </xf>
    <xf numFmtId="165" fontId="9" fillId="0" borderId="5" xfId="0" applyNumberFormat="1" applyFont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Saí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Planilha 9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8680682591443752E-2"/>
          <c:y val="0.10751860242821761"/>
          <c:w val="0.75803164335097839"/>
          <c:h val="0.79997739719154826"/>
        </c:manualLayout>
      </c:layout>
      <c:bar3DChart>
        <c:barDir val="col"/>
        <c:grouping val="clustered"/>
        <c:varyColors val="0"/>
        <c:ser>
          <c:idx val="2"/>
          <c:order val="0"/>
          <c:tx>
            <c:strRef>
              <c:f>[1]Planilha9!$A$14</c:f>
              <c:strCache>
                <c:ptCount val="1"/>
                <c:pt idx="0">
                  <c:v>Borracha 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([1]Planilha9!$C$14:$D$14,[1]Planilha9!$F$14:$G$14)</c:f>
              <c:numCache>
                <c:formatCode>General</c:formatCode>
                <c:ptCount val="4"/>
                <c:pt idx="0">
                  <c:v>0.5</c:v>
                </c:pt>
                <c:pt idx="1">
                  <c:v>0.55000000000000004</c:v>
                </c:pt>
                <c:pt idx="2">
                  <c:v>0.14970059880239522</c:v>
                </c:pt>
                <c:pt idx="3">
                  <c:v>0.16841317365269462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E-4B21-8CFB-29BD3EF30ED1}"/>
            </c:ext>
          </c:extLst>
        </c:ser>
        <c:ser>
          <c:idx val="0"/>
          <c:order val="1"/>
          <c:tx>
            <c:strRef>
              <c:f>[1]Planilha9!$A$15</c:f>
              <c:strCache>
                <c:ptCount val="1"/>
                <c:pt idx="0">
                  <c:v>Caderno 100 fls </c:v>
                </c:pt>
              </c:strCache>
            </c:strRef>
          </c:tx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([1]Planilha9!$C$15:$D$15,[1]Planilha9!$F$15:$G$15)</c:f>
              <c:numCache>
                <c:formatCode>General</c:formatCode>
                <c:ptCount val="4"/>
                <c:pt idx="0">
                  <c:v>2.57</c:v>
                </c:pt>
                <c:pt idx="1">
                  <c:v>2.7</c:v>
                </c:pt>
                <c:pt idx="2">
                  <c:v>0.76946107784431139</c:v>
                </c:pt>
                <c:pt idx="3">
                  <c:v>0.86564371257485029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E-4B21-8CFB-29BD3EF30ED1}"/>
            </c:ext>
          </c:extLst>
        </c:ser>
        <c:ser>
          <c:idx val="4"/>
          <c:order val="2"/>
          <c:tx>
            <c:strRef>
              <c:f>[1]Planilha9!$A$16</c:f>
              <c:strCache>
                <c:ptCount val="1"/>
                <c:pt idx="0">
                  <c:v>Caderno 200 fls 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([1]Planilha9!$C$16:$D$16,[1]Planilha9!$F$16:$G$16)</c:f>
              <c:numCache>
                <c:formatCode>General</c:formatCode>
                <c:ptCount val="4"/>
                <c:pt idx="0">
                  <c:v>5</c:v>
                </c:pt>
                <c:pt idx="1">
                  <c:v>5.5</c:v>
                </c:pt>
                <c:pt idx="2">
                  <c:v>1.4970059880239521</c:v>
                </c:pt>
                <c:pt idx="3">
                  <c:v>1.6841317365269461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E-4B21-8CFB-29BD3EF30ED1}"/>
            </c:ext>
          </c:extLst>
        </c:ser>
        <c:ser>
          <c:idx val="5"/>
          <c:order val="3"/>
          <c:tx>
            <c:strRef>
              <c:f>[1]Planilha9!$A$17</c:f>
              <c:strCache>
                <c:ptCount val="1"/>
                <c:pt idx="0">
                  <c:v>Caneta Azul 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([1]Planilha9!$C$17:$D$17,[1]Planilha9!$F$17:$G$17)</c:f>
              <c:numCache>
                <c:formatCode>General</c:formatCode>
                <c:ptCount val="4"/>
                <c:pt idx="0">
                  <c:v>0.15</c:v>
                </c:pt>
                <c:pt idx="1">
                  <c:v>0.25</c:v>
                </c:pt>
                <c:pt idx="2">
                  <c:v>4.4910179640718563E-2</c:v>
                </c:pt>
                <c:pt idx="3">
                  <c:v>5.0523952095808386E-2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E-4B21-8CFB-29BD3EF30ED1}"/>
            </c:ext>
          </c:extLst>
        </c:ser>
        <c:ser>
          <c:idx val="1"/>
          <c:order val="4"/>
          <c:tx>
            <c:strRef>
              <c:f>[1]Planilha9!$A$18</c:f>
              <c:strCache>
                <c:ptCount val="1"/>
                <c:pt idx="0">
                  <c:v>Caneta Vermelha </c:v>
                </c:pt>
              </c:strCache>
            </c:strRef>
          </c:tx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([1]Planilha9!$C$18:$D$18,[1]Planilha9!$F$18:$G$18)</c:f>
              <c:numCache>
                <c:formatCode>General</c:formatCode>
                <c:ptCount val="4"/>
                <c:pt idx="0">
                  <c:v>0.15</c:v>
                </c:pt>
                <c:pt idx="1">
                  <c:v>0.25</c:v>
                </c:pt>
                <c:pt idx="2">
                  <c:v>4.4910179640718563E-2</c:v>
                </c:pt>
                <c:pt idx="3">
                  <c:v>5.0523952095808386E-2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6E-4B21-8CFB-29BD3EF30ED1}"/>
            </c:ext>
          </c:extLst>
        </c:ser>
        <c:ser>
          <c:idx val="3"/>
          <c:order val="5"/>
          <c:tx>
            <c:strRef>
              <c:f>[1]Planilha9!$A$19</c:f>
              <c:strCache>
                <c:ptCount val="1"/>
                <c:pt idx="0">
                  <c:v>Lapiseira </c:v>
                </c:pt>
              </c:strCache>
            </c:strRef>
          </c:tx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([1]Planilha9!$C$19:$D$19,[1]Planilha9!$F$19:$G$19)</c:f>
              <c:numCache>
                <c:formatCode>General</c:formatCode>
                <c:ptCount val="4"/>
                <c:pt idx="0">
                  <c:v>3</c:v>
                </c:pt>
                <c:pt idx="1">
                  <c:v>3.5</c:v>
                </c:pt>
                <c:pt idx="2">
                  <c:v>0.89820359281437134</c:v>
                </c:pt>
                <c:pt idx="3">
                  <c:v>1.0104790419161678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6E-4B21-8CFB-29BD3EF30ED1}"/>
            </c:ext>
          </c:extLst>
        </c:ser>
        <c:ser>
          <c:idx val="6"/>
          <c:order val="6"/>
          <c:tx>
            <c:strRef>
              <c:f>[1]Planilha9!$A$20</c:f>
              <c:strCache>
                <c:ptCount val="1"/>
                <c:pt idx="0">
                  <c:v>Régua 15 cm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([1]Planilha9!$C$20:$D$20,[1]Planilha9!$F$20:$G$20)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7.4850299401197612E-2</c:v>
                </c:pt>
                <c:pt idx="3">
                  <c:v>8.420658682634731E-2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6E-4B21-8CFB-29BD3EF30ED1}"/>
            </c:ext>
          </c:extLst>
        </c:ser>
        <c:ser>
          <c:idx val="7"/>
          <c:order val="7"/>
          <c:tx>
            <c:strRef>
              <c:f>[1]Planilha9!$A$21</c:f>
              <c:strCache>
                <c:ptCount val="1"/>
                <c:pt idx="0">
                  <c:v>Régua 30 cm 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([1]Planilha9!$C$21:$D$21,[1]Planilha9!$F$21:$G$21)</c:f>
              <c:numCache>
                <c:formatCode>General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0.10479041916167664</c:v>
                </c:pt>
                <c:pt idx="3">
                  <c:v>0.11788922155688622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6E-4B21-8CFB-29BD3EF30ED1}"/>
            </c:ext>
          </c:extLst>
        </c:ser>
        <c:ser>
          <c:idx val="8"/>
          <c:order val="8"/>
          <c:tx>
            <c:strRef>
              <c:f>[1]Planilha9!$A$22</c:f>
              <c:strCache>
                <c:ptCount val="1"/>
                <c:pt idx="0">
                  <c:v>Giz de Cera 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([1]Planilha9!$C$22:$D$22,[1]Planilha9!$F$22:$G$22)</c:f>
              <c:numCache>
                <c:formatCode>General</c:formatCode>
                <c:ptCount val="4"/>
                <c:pt idx="0">
                  <c:v>6</c:v>
                </c:pt>
                <c:pt idx="1">
                  <c:v>6.5</c:v>
                </c:pt>
                <c:pt idx="2">
                  <c:v>1.7964071856287427</c:v>
                </c:pt>
                <c:pt idx="3">
                  <c:v>2.0209580838323356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6E-4B21-8CFB-29BD3EF30ED1}"/>
            </c:ext>
          </c:extLst>
        </c:ser>
        <c:ser>
          <c:idx val="9"/>
          <c:order val="9"/>
          <c:tx>
            <c:strRef>
              <c:f>[1]Planilha9!$A$23</c:f>
              <c:strCache>
                <c:ptCount val="1"/>
                <c:pt idx="0">
                  <c:v>Cola </c:v>
                </c:pt>
              </c:strCache>
            </c:strRef>
          </c:tx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([1]Planilha9!$C$23:$D$23,[1]Planilha9!$F$23:$G$23)</c:f>
              <c:numCache>
                <c:formatCode>General</c:formatCode>
                <c:ptCount val="4"/>
                <c:pt idx="0">
                  <c:v>3.14</c:v>
                </c:pt>
                <c:pt idx="1">
                  <c:v>4</c:v>
                </c:pt>
                <c:pt idx="2">
                  <c:v>0.940119760479042</c:v>
                </c:pt>
                <c:pt idx="3">
                  <c:v>1.0576347305389222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6E-4B21-8CFB-29BD3EF30ED1}"/>
            </c:ext>
          </c:extLst>
        </c:ser>
        <c:ser>
          <c:idx val="10"/>
          <c:order val="10"/>
          <c:tx>
            <c:strRef>
              <c:f>[1]Planilha9!$A$24</c:f>
              <c:strCache>
                <c:ptCount val="1"/>
                <c:pt idx="0">
                  <c:v>Compasso 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([1]Planilha9!$C$13:$D$13,[1]Planilha9!$F$13:$G$13)</c:f>
              <c:strCache>
                <c:ptCount val="4"/>
                <c:pt idx="0">
                  <c:v>Custo (R$)</c:v>
                </c:pt>
                <c:pt idx="1">
                  <c:v>Venda (R$)</c:v>
                </c:pt>
                <c:pt idx="2">
                  <c:v>Custo (US$)</c:v>
                </c:pt>
                <c:pt idx="3">
                  <c:v>Venda (US$) </c:v>
                </c:pt>
              </c:strCache>
            </c:strRef>
          </c:cat>
          <c:val>
            <c:numRef>
              <c:f>([1]Planilha9!$C$24:$D$24,[1]Planilha9!$F$24:$G$24)</c:f>
              <c:numCache>
                <c:formatCode>General</c:formatCode>
                <c:ptCount val="4"/>
                <c:pt idx="0">
                  <c:v>5.68</c:v>
                </c:pt>
                <c:pt idx="1">
                  <c:v>6</c:v>
                </c:pt>
                <c:pt idx="2">
                  <c:v>1.7005988023952097</c:v>
                </c:pt>
                <c:pt idx="3">
                  <c:v>1.9131736526946108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6E-4B21-8CFB-29BD3EF30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925760"/>
        <c:axId val="115927296"/>
        <c:axId val="0"/>
      </c:bar3DChart>
      <c:catAx>
        <c:axId val="11592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5927296"/>
        <c:crosses val="autoZero"/>
        <c:auto val="1"/>
        <c:lblAlgn val="ctr"/>
        <c:lblOffset val="100"/>
        <c:noMultiLvlLbl val="0"/>
      </c:catAx>
      <c:valAx>
        <c:axId val="115927296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59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142875</xdr:colOff>
      <xdr:row>19</xdr:row>
      <xdr:rowOff>171450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0.12121</cdr:x>
      <cdr:y>0.20523</cdr:y>
    </cdr:from>
    <cdr:to>
      <cdr:x>0.15264</cdr:x>
      <cdr:y>0.26559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28700" y="971550"/>
          <a:ext cx="2667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6</a:t>
          </a:r>
        </a:p>
      </cdr:txBody>
    </cdr:sp>
  </cdr:relSizeAnchor>
  <cdr:relSizeAnchor xmlns:cdr="http://schemas.openxmlformats.org/drawingml/2006/chartDrawing">
    <cdr:from>
      <cdr:x>0.12121</cdr:x>
      <cdr:y>0.10664</cdr:y>
    </cdr:from>
    <cdr:to>
      <cdr:x>0.15713</cdr:x>
      <cdr:y>0.17103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028700" y="504825"/>
          <a:ext cx="304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7</a:t>
          </a:r>
        </a:p>
      </cdr:txBody>
    </cdr:sp>
  </cdr:relSizeAnchor>
  <cdr:relSizeAnchor xmlns:cdr="http://schemas.openxmlformats.org/drawingml/2006/chartDrawing">
    <cdr:from>
      <cdr:x>0.12346</cdr:x>
      <cdr:y>0.30382</cdr:y>
    </cdr:from>
    <cdr:to>
      <cdr:x>0.14815</cdr:x>
      <cdr:y>0.36217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047751" y="1438274"/>
          <a:ext cx="2095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5</a:t>
          </a:r>
        </a:p>
      </cdr:txBody>
    </cdr:sp>
  </cdr:relSizeAnchor>
  <cdr:relSizeAnchor xmlns:cdr="http://schemas.openxmlformats.org/drawingml/2006/chartDrawing">
    <cdr:from>
      <cdr:x>0.12233</cdr:x>
      <cdr:y>0.40241</cdr:y>
    </cdr:from>
    <cdr:to>
      <cdr:x>0.15264</cdr:x>
      <cdr:y>0.46076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1038225" y="1905000"/>
          <a:ext cx="2571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4</a:t>
          </a:r>
        </a:p>
      </cdr:txBody>
    </cdr:sp>
  </cdr:relSizeAnchor>
  <cdr:relSizeAnchor xmlns:cdr="http://schemas.openxmlformats.org/drawingml/2006/chartDrawing">
    <cdr:from>
      <cdr:x>0.12233</cdr:x>
      <cdr:y>0.48692</cdr:y>
    </cdr:from>
    <cdr:to>
      <cdr:x>0.15039</cdr:x>
      <cdr:y>0.54527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1038225" y="2305050"/>
          <a:ext cx="2381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3</a:t>
          </a:r>
        </a:p>
      </cdr:txBody>
    </cdr:sp>
  </cdr:relSizeAnchor>
  <cdr:relSizeAnchor xmlns:cdr="http://schemas.openxmlformats.org/drawingml/2006/chartDrawing">
    <cdr:from>
      <cdr:x>0.12458</cdr:x>
      <cdr:y>0.57746</cdr:y>
    </cdr:from>
    <cdr:to>
      <cdr:x>0.15713</cdr:x>
      <cdr:y>0.63581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057275" y="2733675"/>
          <a:ext cx="2762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2</a:t>
          </a:r>
        </a:p>
      </cdr:txBody>
    </cdr:sp>
  </cdr:relSizeAnchor>
  <cdr:relSizeAnchor xmlns:cdr="http://schemas.openxmlformats.org/drawingml/2006/chartDrawing">
    <cdr:from>
      <cdr:x>0.12907</cdr:x>
      <cdr:y>0.65392</cdr:y>
    </cdr:from>
    <cdr:to>
      <cdr:x>0.15937</cdr:x>
      <cdr:y>0.70624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095375" y="3095625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1100"/>
            <a:t>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vidades%20planil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  <sheetName val="Planilha3"/>
      <sheetName val="Planilha4"/>
      <sheetName val="Planilha5"/>
      <sheetName val="Planilha6"/>
      <sheetName val="Planilha7"/>
      <sheetName val="Planilha8"/>
      <sheetName val="Planilha9"/>
      <sheetName val="Planilha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3">
          <cell r="C13" t="str">
            <v>Custo (R$)</v>
          </cell>
          <cell r="D13" t="str">
            <v>Venda (R$)</v>
          </cell>
          <cell r="F13" t="str">
            <v>Custo (US$)</v>
          </cell>
          <cell r="G13" t="str">
            <v>Venda (US$) </v>
          </cell>
        </row>
        <row r="14">
          <cell r="A14" t="str">
            <v>Borracha </v>
          </cell>
          <cell r="C14">
            <v>0.5</v>
          </cell>
          <cell r="D14">
            <v>0.55000000000000004</v>
          </cell>
          <cell r="F14">
            <v>0.14970059880239522</v>
          </cell>
          <cell r="G14">
            <v>0.16841317365269462</v>
          </cell>
        </row>
        <row r="15">
          <cell r="A15" t="str">
            <v>Caderno 100 fls </v>
          </cell>
          <cell r="C15">
            <v>2.57</v>
          </cell>
          <cell r="D15">
            <v>2.7</v>
          </cell>
          <cell r="F15">
            <v>0.76946107784431139</v>
          </cell>
          <cell r="G15">
            <v>0.86564371257485029</v>
          </cell>
        </row>
        <row r="16">
          <cell r="A16" t="str">
            <v>Caderno 200 fls </v>
          </cell>
          <cell r="C16">
            <v>5</v>
          </cell>
          <cell r="D16">
            <v>5.5</v>
          </cell>
          <cell r="F16">
            <v>1.4970059880239521</v>
          </cell>
          <cell r="G16">
            <v>1.6841317365269461</v>
          </cell>
        </row>
        <row r="17">
          <cell r="A17" t="str">
            <v>Caneta Azul </v>
          </cell>
          <cell r="C17">
            <v>0.15</v>
          </cell>
          <cell r="D17">
            <v>0.25</v>
          </cell>
          <cell r="F17">
            <v>4.4910179640718563E-2</v>
          </cell>
          <cell r="G17">
            <v>5.0523952095808386E-2</v>
          </cell>
        </row>
        <row r="18">
          <cell r="A18" t="str">
            <v>Caneta Vermelha </v>
          </cell>
          <cell r="C18">
            <v>0.15</v>
          </cell>
          <cell r="D18">
            <v>0.25</v>
          </cell>
          <cell r="F18">
            <v>4.4910179640718563E-2</v>
          </cell>
          <cell r="G18">
            <v>5.0523952095808386E-2</v>
          </cell>
        </row>
        <row r="19">
          <cell r="A19" t="str">
            <v>Lapiseira </v>
          </cell>
          <cell r="C19">
            <v>3</v>
          </cell>
          <cell r="D19">
            <v>3.5</v>
          </cell>
          <cell r="F19">
            <v>0.89820359281437134</v>
          </cell>
          <cell r="G19">
            <v>1.0104790419161678</v>
          </cell>
        </row>
        <row r="20">
          <cell r="A20" t="str">
            <v>Régua 15 cm </v>
          </cell>
          <cell r="C20">
            <v>0.25</v>
          </cell>
          <cell r="D20">
            <v>0.3</v>
          </cell>
          <cell r="F20">
            <v>7.4850299401197612E-2</v>
          </cell>
          <cell r="G20">
            <v>8.420658682634731E-2</v>
          </cell>
        </row>
        <row r="21">
          <cell r="A21" t="str">
            <v>Régua 30 cm </v>
          </cell>
          <cell r="C21">
            <v>0.35</v>
          </cell>
          <cell r="D21">
            <v>0.45</v>
          </cell>
          <cell r="F21">
            <v>0.10479041916167664</v>
          </cell>
          <cell r="G21">
            <v>0.11788922155688622</v>
          </cell>
        </row>
        <row r="22">
          <cell r="A22" t="str">
            <v>Giz de Cera </v>
          </cell>
          <cell r="C22">
            <v>6</v>
          </cell>
          <cell r="D22">
            <v>6.5</v>
          </cell>
          <cell r="F22">
            <v>1.7964071856287427</v>
          </cell>
          <cell r="G22">
            <v>2.0209580838323356</v>
          </cell>
        </row>
        <row r="23">
          <cell r="A23" t="str">
            <v>Cola </v>
          </cell>
          <cell r="C23">
            <v>3.14</v>
          </cell>
          <cell r="D23">
            <v>4</v>
          </cell>
          <cell r="F23">
            <v>0.940119760479042</v>
          </cell>
          <cell r="G23">
            <v>1.0576347305389222</v>
          </cell>
        </row>
        <row r="24">
          <cell r="A24" t="str">
            <v>Compasso </v>
          </cell>
          <cell r="C24">
            <v>5.68</v>
          </cell>
          <cell r="D24">
            <v>6</v>
          </cell>
          <cell r="F24">
            <v>1.7005988023952097</v>
          </cell>
          <cell r="G24">
            <v>1.9131736526946108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M11" sqref="M11"/>
    </sheetView>
  </sheetViews>
  <sheetFormatPr defaultRowHeight="15" x14ac:dyDescent="0.25"/>
  <cols>
    <col min="2" max="2" width="9.28515625" customWidth="1"/>
    <col min="3" max="3" width="1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3">
        <v>4500</v>
      </c>
      <c r="D2" s="3">
        <v>5040</v>
      </c>
      <c r="E2" s="3">
        <v>5696</v>
      </c>
      <c r="F2" s="3">
        <f>SUM(C2,D2,E2)</f>
        <v>15236</v>
      </c>
      <c r="G2" s="3">
        <f t="shared" ref="G2:G7" si="0">MAX(C2,D2,E2)</f>
        <v>5696</v>
      </c>
      <c r="H2" s="3">
        <f t="shared" ref="H2:H7" si="1">MIN(C2,D2,E2)</f>
        <v>4500</v>
      </c>
      <c r="I2" s="3">
        <f t="shared" ref="I2:I7" si="2">AVERAGE(C2,D2,E2)</f>
        <v>5078.666666666667</v>
      </c>
    </row>
    <row r="3" spans="1:9" x14ac:dyDescent="0.25">
      <c r="A3" s="2">
        <v>2</v>
      </c>
      <c r="B3" t="s">
        <v>10</v>
      </c>
      <c r="C3" s="3">
        <v>6250</v>
      </c>
      <c r="D3" s="3">
        <v>7000</v>
      </c>
      <c r="E3" s="3">
        <v>7910</v>
      </c>
      <c r="F3" s="3">
        <f>SUM(C3,E3,D3)</f>
        <v>21160</v>
      </c>
      <c r="G3" s="3">
        <f t="shared" si="0"/>
        <v>7910</v>
      </c>
      <c r="H3" s="3">
        <f t="shared" si="1"/>
        <v>6250</v>
      </c>
      <c r="I3" s="3">
        <f t="shared" si="2"/>
        <v>7053.333333333333</v>
      </c>
    </row>
    <row r="4" spans="1:9" x14ac:dyDescent="0.25">
      <c r="A4" s="2">
        <v>3</v>
      </c>
      <c r="B4" t="s">
        <v>11</v>
      </c>
      <c r="C4" s="3">
        <v>3300</v>
      </c>
      <c r="D4" s="3">
        <v>3696</v>
      </c>
      <c r="E4" s="3">
        <v>4176</v>
      </c>
      <c r="F4" s="3">
        <f>SUM(C4,D4,E4)</f>
        <v>11172</v>
      </c>
      <c r="G4" s="3">
        <f t="shared" si="0"/>
        <v>4176</v>
      </c>
      <c r="H4" s="3">
        <f t="shared" si="1"/>
        <v>3300</v>
      </c>
      <c r="I4" s="3">
        <f t="shared" si="2"/>
        <v>3724</v>
      </c>
    </row>
    <row r="5" spans="1:9" x14ac:dyDescent="0.25">
      <c r="A5" s="2">
        <v>4</v>
      </c>
      <c r="B5" t="s">
        <v>12</v>
      </c>
      <c r="C5" s="3">
        <v>8000</v>
      </c>
      <c r="D5" s="3">
        <v>8690</v>
      </c>
      <c r="E5" s="3">
        <v>10125</v>
      </c>
      <c r="F5" s="3">
        <f>SUM(C5,D5,E5)</f>
        <v>26815</v>
      </c>
      <c r="G5" s="3">
        <f t="shared" si="0"/>
        <v>10125</v>
      </c>
      <c r="H5" s="3">
        <f t="shared" si="1"/>
        <v>8000</v>
      </c>
      <c r="I5" s="3">
        <f t="shared" si="2"/>
        <v>8938.3333333333339</v>
      </c>
    </row>
    <row r="6" spans="1:9" x14ac:dyDescent="0.25">
      <c r="A6" s="2">
        <v>5</v>
      </c>
      <c r="B6" t="s">
        <v>13</v>
      </c>
      <c r="C6" s="3">
        <v>4557</v>
      </c>
      <c r="D6" s="3">
        <v>5104</v>
      </c>
      <c r="E6" s="3">
        <v>5676</v>
      </c>
      <c r="F6" s="3">
        <f>SUM(C6,D6,E6)</f>
        <v>15337</v>
      </c>
      <c r="G6" s="3">
        <f t="shared" si="0"/>
        <v>5676</v>
      </c>
      <c r="H6" s="3">
        <f t="shared" si="1"/>
        <v>4557</v>
      </c>
      <c r="I6" s="3">
        <f t="shared" si="2"/>
        <v>5112.333333333333</v>
      </c>
    </row>
    <row r="7" spans="1:9" x14ac:dyDescent="0.25">
      <c r="A7" s="2">
        <v>6</v>
      </c>
      <c r="B7" t="s">
        <v>14</v>
      </c>
      <c r="C7" s="3">
        <v>3260</v>
      </c>
      <c r="D7" s="3">
        <v>3640</v>
      </c>
      <c r="E7" s="3">
        <v>4113</v>
      </c>
      <c r="F7" s="3">
        <f>SUM(C7,D7,E7)</f>
        <v>11013</v>
      </c>
      <c r="G7" s="3">
        <f t="shared" si="0"/>
        <v>4113</v>
      </c>
      <c r="H7" s="3">
        <f t="shared" si="1"/>
        <v>3260</v>
      </c>
      <c r="I7" s="3">
        <f t="shared" si="2"/>
        <v>3671</v>
      </c>
    </row>
    <row r="9" spans="1:9" x14ac:dyDescent="0.25">
      <c r="A9" s="4" t="s">
        <v>15</v>
      </c>
      <c r="B9" s="5"/>
      <c r="C9" s="3">
        <f>SUM(C2,C3,C4,C5,C6,C7)</f>
        <v>29867</v>
      </c>
      <c r="D9" s="3">
        <f>SUM(D2,D3,D4,D5,D6,D7)</f>
        <v>33170</v>
      </c>
      <c r="E9" s="3">
        <f>SUM(E2,E3,E4,E5,E6,E7)</f>
        <v>37696</v>
      </c>
    </row>
    <row r="11" spans="1:9" x14ac:dyDescent="0.25">
      <c r="A11" s="1" t="s">
        <v>0</v>
      </c>
      <c r="B11" s="1" t="s">
        <v>1</v>
      </c>
      <c r="C11" s="1" t="s">
        <v>16</v>
      </c>
      <c r="D11" s="1" t="s">
        <v>17</v>
      </c>
      <c r="E11" s="1" t="s">
        <v>18</v>
      </c>
      <c r="F11" s="1" t="s">
        <v>19</v>
      </c>
      <c r="G11" s="1" t="s">
        <v>6</v>
      </c>
      <c r="H11" s="1" t="s">
        <v>7</v>
      </c>
      <c r="I11" s="1" t="s">
        <v>8</v>
      </c>
    </row>
    <row r="12" spans="1:9" x14ac:dyDescent="0.25">
      <c r="A12" s="2">
        <v>1</v>
      </c>
      <c r="B12" t="s">
        <v>9</v>
      </c>
      <c r="C12" s="3">
        <v>6265</v>
      </c>
      <c r="D12" s="3">
        <v>6954</v>
      </c>
      <c r="E12" s="3">
        <v>7858</v>
      </c>
      <c r="F12" s="3">
        <f>SUM(C12,D12,E12)</f>
        <v>21077</v>
      </c>
      <c r="G12" s="3">
        <f t="shared" ref="G12:G17" si="3">MAX(C12,D12,E12)</f>
        <v>7858</v>
      </c>
      <c r="H12" s="3">
        <f t="shared" ref="H12:H17" si="4">MIN(C12,D12,E12)</f>
        <v>6265</v>
      </c>
      <c r="I12" s="3">
        <f t="shared" ref="I12:I17" si="5">AVERAGE(C12,D12,E12)</f>
        <v>7025.666666666667</v>
      </c>
    </row>
    <row r="13" spans="1:9" x14ac:dyDescent="0.25">
      <c r="A13" s="2">
        <v>2</v>
      </c>
      <c r="B13" t="s">
        <v>10</v>
      </c>
      <c r="C13" s="3">
        <v>8701</v>
      </c>
      <c r="D13" s="3">
        <v>9658</v>
      </c>
      <c r="E13" s="3">
        <v>10197</v>
      </c>
      <c r="F13" s="3">
        <f>SUM(C13,E13,D13)</f>
        <v>28556</v>
      </c>
      <c r="G13" s="3">
        <f t="shared" si="3"/>
        <v>10197</v>
      </c>
      <c r="H13" s="3">
        <f t="shared" si="4"/>
        <v>8701</v>
      </c>
      <c r="I13" s="3">
        <f t="shared" si="5"/>
        <v>9518.6666666666661</v>
      </c>
    </row>
    <row r="14" spans="1:9" x14ac:dyDescent="0.25">
      <c r="A14" s="2">
        <v>3</v>
      </c>
      <c r="B14" t="s">
        <v>11</v>
      </c>
      <c r="C14" s="3">
        <v>4569</v>
      </c>
      <c r="D14" s="3">
        <v>5099</v>
      </c>
      <c r="E14" s="3">
        <v>5769</v>
      </c>
      <c r="F14" s="3">
        <f>SUM(C14,D14,E14)</f>
        <v>15437</v>
      </c>
      <c r="G14" s="3">
        <f t="shared" si="3"/>
        <v>5769</v>
      </c>
      <c r="H14" s="3">
        <f t="shared" si="4"/>
        <v>4569</v>
      </c>
      <c r="I14" s="3">
        <f t="shared" si="5"/>
        <v>5145.666666666667</v>
      </c>
    </row>
    <row r="15" spans="1:9" x14ac:dyDescent="0.25">
      <c r="A15" s="2">
        <v>4</v>
      </c>
      <c r="B15" t="s">
        <v>12</v>
      </c>
      <c r="C15" s="3">
        <v>12341</v>
      </c>
      <c r="D15" s="3">
        <v>12365</v>
      </c>
      <c r="E15" s="3">
        <v>13969</v>
      </c>
      <c r="F15" s="3">
        <f>SUM(C15,D15,E15)</f>
        <v>38675</v>
      </c>
      <c r="G15" s="3">
        <f t="shared" si="3"/>
        <v>13969</v>
      </c>
      <c r="H15" s="3">
        <f t="shared" si="4"/>
        <v>12341</v>
      </c>
      <c r="I15" s="3">
        <f t="shared" si="5"/>
        <v>12891.666666666666</v>
      </c>
    </row>
    <row r="16" spans="1:9" x14ac:dyDescent="0.25">
      <c r="A16" s="2">
        <v>5</v>
      </c>
      <c r="B16" t="s">
        <v>13</v>
      </c>
      <c r="C16" s="3">
        <v>6344</v>
      </c>
      <c r="D16" s="3">
        <v>7042</v>
      </c>
      <c r="E16" s="3">
        <v>7957</v>
      </c>
      <c r="F16" s="3">
        <f>SUM(C16,D16,E16)</f>
        <v>21343</v>
      </c>
      <c r="G16" s="3">
        <f t="shared" si="3"/>
        <v>7957</v>
      </c>
      <c r="H16" s="3">
        <f t="shared" si="4"/>
        <v>6344</v>
      </c>
      <c r="I16" s="3">
        <f t="shared" si="5"/>
        <v>7114.333333333333</v>
      </c>
    </row>
    <row r="17" spans="1:9" x14ac:dyDescent="0.25">
      <c r="A17" s="2">
        <v>6</v>
      </c>
      <c r="B17" t="s">
        <v>14</v>
      </c>
      <c r="C17" s="3">
        <v>4525</v>
      </c>
      <c r="D17" s="3">
        <v>5022</v>
      </c>
      <c r="E17" s="3">
        <v>5671</v>
      </c>
      <c r="F17" s="3">
        <f>SUM(C17,D17,E17)</f>
        <v>15218</v>
      </c>
      <c r="G17" s="3">
        <f t="shared" si="3"/>
        <v>5671</v>
      </c>
      <c r="H17" s="3">
        <f t="shared" si="4"/>
        <v>4525</v>
      </c>
      <c r="I17" s="3">
        <f t="shared" si="5"/>
        <v>5072.666666666667</v>
      </c>
    </row>
    <row r="19" spans="1:9" x14ac:dyDescent="0.25">
      <c r="A19" s="4" t="s">
        <v>15</v>
      </c>
      <c r="B19" s="5"/>
      <c r="C19" s="3">
        <f>SUM(C12,C13,C14,C15,C16,C17)</f>
        <v>42745</v>
      </c>
      <c r="D19" s="3">
        <f>SUM(D12,D13,D14,D15,D16,D17)</f>
        <v>46140</v>
      </c>
      <c r="E19" s="3">
        <f>SUM(E12,E13,E14,E15,E16,E17)</f>
        <v>51421</v>
      </c>
    </row>
    <row r="20" spans="1:9" x14ac:dyDescent="0.25">
      <c r="A20" s="4" t="s">
        <v>20</v>
      </c>
      <c r="B20" s="5"/>
      <c r="C20" s="3">
        <f>SUM(F2,F3,F4,F5,F6,F7,F12,F13,F14,F15,F16,F17)</f>
        <v>241039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O17" sqref="O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8" sqref="D18"/>
    </sheetView>
  </sheetViews>
  <sheetFormatPr defaultRowHeight="15" x14ac:dyDescent="0.25"/>
  <sheetData>
    <row r="1" spans="1:7" x14ac:dyDescent="0.25">
      <c r="A1" s="4"/>
      <c r="B1" s="4" t="s">
        <v>2</v>
      </c>
      <c r="C1" s="4" t="s">
        <v>3</v>
      </c>
      <c r="D1" s="4" t="s">
        <v>4</v>
      </c>
      <c r="E1" s="4" t="s">
        <v>16</v>
      </c>
      <c r="F1" s="4" t="s">
        <v>17</v>
      </c>
      <c r="G1" s="4" t="s">
        <v>18</v>
      </c>
    </row>
    <row r="2" spans="1:7" x14ac:dyDescent="0.25">
      <c r="A2" s="4" t="s">
        <v>21</v>
      </c>
      <c r="B2" s="3">
        <v>500</v>
      </c>
      <c r="C2" s="3">
        <v>750</v>
      </c>
      <c r="D2" s="3">
        <v>800</v>
      </c>
      <c r="E2" s="3">
        <v>700</v>
      </c>
      <c r="F2" s="3">
        <v>654</v>
      </c>
      <c r="G2" s="3">
        <v>700</v>
      </c>
    </row>
    <row r="3" spans="1:7" x14ac:dyDescent="0.25">
      <c r="A3" s="6"/>
    </row>
    <row r="4" spans="1:7" x14ac:dyDescent="0.25">
      <c r="A4" s="4" t="s">
        <v>22</v>
      </c>
      <c r="B4" s="3">
        <v>10</v>
      </c>
      <c r="C4" s="3">
        <v>15</v>
      </c>
      <c r="D4" s="3">
        <v>15</v>
      </c>
      <c r="E4" s="3">
        <v>12</v>
      </c>
      <c r="F4" s="3">
        <v>12</v>
      </c>
      <c r="G4" s="3">
        <v>11</v>
      </c>
    </row>
    <row r="5" spans="1:7" x14ac:dyDescent="0.25">
      <c r="A5" s="4" t="s">
        <v>23</v>
      </c>
      <c r="B5" s="3">
        <v>50</v>
      </c>
      <c r="C5" s="3">
        <v>60</v>
      </c>
      <c r="D5" s="3">
        <v>54</v>
      </c>
      <c r="E5" s="3">
        <v>55</v>
      </c>
      <c r="F5" s="3">
        <v>54</v>
      </c>
      <c r="G5" s="3">
        <v>56</v>
      </c>
    </row>
    <row r="6" spans="1:7" x14ac:dyDescent="0.25">
      <c r="A6" s="4" t="s">
        <v>24</v>
      </c>
      <c r="B6" s="3">
        <v>300</v>
      </c>
      <c r="C6" s="3">
        <v>250</v>
      </c>
      <c r="D6" s="3">
        <v>300</v>
      </c>
      <c r="E6" s="3">
        <v>300</v>
      </c>
      <c r="F6" s="3">
        <v>200</v>
      </c>
      <c r="G6" s="3">
        <v>200</v>
      </c>
    </row>
    <row r="7" spans="1:7" x14ac:dyDescent="0.25">
      <c r="A7" s="4" t="s">
        <v>25</v>
      </c>
      <c r="B7" s="3">
        <v>40</v>
      </c>
      <c r="C7" s="3">
        <v>40</v>
      </c>
      <c r="D7" s="3">
        <v>40</v>
      </c>
      <c r="E7" s="3">
        <v>40</v>
      </c>
      <c r="F7" s="3">
        <v>40</v>
      </c>
      <c r="G7" s="3">
        <v>40</v>
      </c>
    </row>
    <row r="8" spans="1:7" x14ac:dyDescent="0.25">
      <c r="A8" s="4" t="s">
        <v>26</v>
      </c>
      <c r="B8" s="3">
        <v>10</v>
      </c>
      <c r="C8" s="3">
        <v>15</v>
      </c>
      <c r="D8" s="3">
        <v>14</v>
      </c>
      <c r="E8" s="3">
        <v>15</v>
      </c>
      <c r="F8" s="3">
        <v>20</v>
      </c>
      <c r="G8" s="3">
        <v>31</v>
      </c>
    </row>
    <row r="9" spans="1:7" x14ac:dyDescent="0.25">
      <c r="A9" s="4" t="s">
        <v>27</v>
      </c>
      <c r="B9" s="3">
        <v>120</v>
      </c>
      <c r="C9" s="3">
        <v>150</v>
      </c>
      <c r="D9" s="3">
        <v>130</v>
      </c>
      <c r="E9" s="3">
        <v>200</v>
      </c>
      <c r="F9" s="3">
        <v>150</v>
      </c>
      <c r="G9" s="3">
        <v>190</v>
      </c>
    </row>
    <row r="10" spans="1:7" x14ac:dyDescent="0.25">
      <c r="A10" s="4" t="s">
        <v>28</v>
      </c>
      <c r="B10" s="3">
        <v>50</v>
      </c>
      <c r="C10" s="3">
        <v>60</v>
      </c>
      <c r="D10" s="3">
        <v>65</v>
      </c>
      <c r="E10" s="3">
        <v>70</v>
      </c>
      <c r="F10" s="3">
        <v>65</v>
      </c>
      <c r="G10" s="3">
        <v>85</v>
      </c>
    </row>
    <row r="11" spans="1:7" x14ac:dyDescent="0.25">
      <c r="A11" s="4" t="s">
        <v>29</v>
      </c>
      <c r="B11" s="3">
        <v>145</v>
      </c>
      <c r="C11" s="3">
        <v>145</v>
      </c>
      <c r="D11" s="3">
        <v>145</v>
      </c>
      <c r="E11" s="3">
        <v>145</v>
      </c>
      <c r="F11" s="3">
        <v>100</v>
      </c>
      <c r="G11" s="3">
        <v>145</v>
      </c>
    </row>
    <row r="13" spans="1:7" x14ac:dyDescent="0.25">
      <c r="A13" s="4" t="s">
        <v>30</v>
      </c>
      <c r="B13" s="3">
        <f t="shared" ref="B13:G13" si="0">SUM(B4,B5,B6,B7,B8,B9,B10,B11)</f>
        <v>725</v>
      </c>
      <c r="C13" s="3">
        <f t="shared" si="0"/>
        <v>735</v>
      </c>
      <c r="D13" s="3">
        <f t="shared" si="0"/>
        <v>763</v>
      </c>
      <c r="E13" s="3">
        <f t="shared" si="0"/>
        <v>837</v>
      </c>
      <c r="F13" s="3">
        <f t="shared" si="0"/>
        <v>641</v>
      </c>
      <c r="G13" s="3">
        <f t="shared" si="0"/>
        <v>758</v>
      </c>
    </row>
    <row r="14" spans="1:7" x14ac:dyDescent="0.25">
      <c r="A14" s="4" t="s">
        <v>31</v>
      </c>
      <c r="B14" s="3">
        <f t="shared" ref="B14:G14" si="1">SUM(B2,-B13)</f>
        <v>-225</v>
      </c>
      <c r="C14" s="3">
        <f t="shared" si="1"/>
        <v>15</v>
      </c>
      <c r="D14" s="3">
        <f t="shared" si="1"/>
        <v>37</v>
      </c>
      <c r="E14" s="3">
        <f t="shared" si="1"/>
        <v>-137</v>
      </c>
      <c r="F14" s="3">
        <f t="shared" si="1"/>
        <v>13</v>
      </c>
      <c r="G14" s="3">
        <f t="shared" si="1"/>
        <v>-58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2" sqref="D12"/>
    </sheetView>
  </sheetViews>
  <sheetFormatPr defaultRowHeight="15" x14ac:dyDescent="0.25"/>
  <sheetData>
    <row r="1" spans="1:8" x14ac:dyDescent="0.2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</row>
    <row r="2" spans="1:8" x14ac:dyDescent="0.25">
      <c r="A2">
        <v>1</v>
      </c>
      <c r="B2" t="s">
        <v>40</v>
      </c>
      <c r="C2" s="3">
        <v>853</v>
      </c>
      <c r="D2" s="7">
        <v>0.1</v>
      </c>
      <c r="E2" s="7">
        <v>0.09</v>
      </c>
      <c r="F2" s="3">
        <f t="shared" ref="F2:F9" si="0">C2*D2</f>
        <v>85.300000000000011</v>
      </c>
      <c r="G2" s="3">
        <f t="shared" ref="G2:G9" si="1">C2*E2</f>
        <v>76.77</v>
      </c>
      <c r="H2" s="3">
        <f t="shared" ref="H2:H9" si="2">SUM(C2,G2,-F2)</f>
        <v>844.47</v>
      </c>
    </row>
    <row r="3" spans="1:8" x14ac:dyDescent="0.25">
      <c r="A3">
        <v>2</v>
      </c>
      <c r="B3" t="s">
        <v>41</v>
      </c>
      <c r="C3" s="3">
        <v>951</v>
      </c>
      <c r="D3" s="7">
        <v>9.9900000000000003E-2</v>
      </c>
      <c r="E3" s="7">
        <v>0.08</v>
      </c>
      <c r="F3" s="3">
        <f t="shared" si="0"/>
        <v>95.004900000000006</v>
      </c>
      <c r="G3" s="3">
        <f t="shared" si="1"/>
        <v>76.08</v>
      </c>
      <c r="H3" s="3">
        <f t="shared" si="2"/>
        <v>932.07509999999991</v>
      </c>
    </row>
    <row r="4" spans="1:8" x14ac:dyDescent="0.25">
      <c r="A4">
        <v>3</v>
      </c>
      <c r="B4" t="s">
        <v>42</v>
      </c>
      <c r="C4" s="3">
        <v>456</v>
      </c>
      <c r="D4" s="7">
        <v>8.6400000000000005E-2</v>
      </c>
      <c r="E4" s="7">
        <v>0.06</v>
      </c>
      <c r="F4" s="3">
        <f t="shared" si="0"/>
        <v>39.398400000000002</v>
      </c>
      <c r="G4" s="3">
        <f t="shared" si="1"/>
        <v>27.36</v>
      </c>
      <c r="H4" s="3">
        <f t="shared" si="2"/>
        <v>443.96160000000003</v>
      </c>
    </row>
    <row r="5" spans="1:8" x14ac:dyDescent="0.25">
      <c r="A5">
        <v>4</v>
      </c>
      <c r="B5" t="s">
        <v>43</v>
      </c>
      <c r="C5" s="3">
        <v>500</v>
      </c>
      <c r="D5" s="7">
        <v>8.5000000000000006E-2</v>
      </c>
      <c r="E5" s="7">
        <v>0.06</v>
      </c>
      <c r="F5" s="3">
        <f t="shared" si="0"/>
        <v>42.5</v>
      </c>
      <c r="G5" s="3">
        <f t="shared" si="1"/>
        <v>30</v>
      </c>
      <c r="H5" s="3">
        <f t="shared" si="2"/>
        <v>487.5</v>
      </c>
    </row>
    <row r="6" spans="1:8" x14ac:dyDescent="0.25">
      <c r="A6">
        <v>5</v>
      </c>
      <c r="B6" t="s">
        <v>44</v>
      </c>
      <c r="C6" s="3">
        <v>850</v>
      </c>
      <c r="D6" s="7">
        <v>8.9899999999999994E-2</v>
      </c>
      <c r="E6" s="7">
        <v>7.0000000000000007E-2</v>
      </c>
      <c r="F6" s="3">
        <f t="shared" si="0"/>
        <v>76.414999999999992</v>
      </c>
      <c r="G6" s="3">
        <f t="shared" si="1"/>
        <v>59.500000000000007</v>
      </c>
      <c r="H6" s="3">
        <f t="shared" si="2"/>
        <v>833.08500000000004</v>
      </c>
    </row>
    <row r="7" spans="1:8" x14ac:dyDescent="0.25">
      <c r="A7">
        <v>6</v>
      </c>
      <c r="B7" t="s">
        <v>45</v>
      </c>
      <c r="C7" s="3">
        <v>459</v>
      </c>
      <c r="D7" s="7">
        <v>6.25E-2</v>
      </c>
      <c r="E7" s="7">
        <v>0.05</v>
      </c>
      <c r="F7" s="3">
        <f t="shared" si="0"/>
        <v>28.6875</v>
      </c>
      <c r="G7" s="3">
        <f t="shared" si="1"/>
        <v>22.950000000000003</v>
      </c>
      <c r="H7" s="3">
        <f t="shared" si="2"/>
        <v>453.26249999999999</v>
      </c>
    </row>
    <row r="8" spans="1:8" x14ac:dyDescent="0.25">
      <c r="A8">
        <v>7</v>
      </c>
      <c r="B8" t="s">
        <v>46</v>
      </c>
      <c r="C8" s="3">
        <v>478</v>
      </c>
      <c r="D8" s="7">
        <v>7.1199999999999999E-2</v>
      </c>
      <c r="E8" s="7">
        <v>0.05</v>
      </c>
      <c r="F8" s="3">
        <f t="shared" si="0"/>
        <v>34.0336</v>
      </c>
      <c r="G8" s="3">
        <f t="shared" si="1"/>
        <v>23.900000000000002</v>
      </c>
      <c r="H8" s="3">
        <f t="shared" si="2"/>
        <v>467.8664</v>
      </c>
    </row>
    <row r="9" spans="1:8" x14ac:dyDescent="0.25">
      <c r="A9">
        <v>8</v>
      </c>
      <c r="B9" t="s">
        <v>47</v>
      </c>
      <c r="C9" s="3">
        <v>658</v>
      </c>
      <c r="D9" s="7">
        <v>5.9900000000000002E-2</v>
      </c>
      <c r="E9" s="7">
        <v>0.04</v>
      </c>
      <c r="F9" s="3">
        <f t="shared" si="0"/>
        <v>39.414200000000001</v>
      </c>
      <c r="G9" s="3">
        <f t="shared" si="1"/>
        <v>26.32</v>
      </c>
      <c r="H9" s="3">
        <f t="shared" si="2"/>
        <v>644.9058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6" sqref="F6"/>
    </sheetView>
  </sheetViews>
  <sheetFormatPr defaultRowHeight="15" x14ac:dyDescent="0.25"/>
  <cols>
    <col min="1" max="1" width="17.140625" customWidth="1"/>
    <col min="2" max="2" width="7.5703125" customWidth="1"/>
    <col min="4" max="4" width="11.42578125" customWidth="1"/>
    <col min="5" max="5" width="12" customWidth="1"/>
  </cols>
  <sheetData>
    <row r="1" spans="1:5" ht="15.75" thickBot="1" x14ac:dyDescent="0.3">
      <c r="A1" s="8" t="s">
        <v>48</v>
      </c>
      <c r="B1" s="9">
        <v>2.94</v>
      </c>
      <c r="C1" s="15"/>
      <c r="D1" s="15"/>
      <c r="E1" s="15"/>
    </row>
    <row r="2" spans="1:5" ht="30.75" thickBot="1" x14ac:dyDescent="0.3">
      <c r="A2" s="8" t="s">
        <v>49</v>
      </c>
      <c r="B2" s="8" t="s">
        <v>50</v>
      </c>
      <c r="C2" s="8" t="s">
        <v>51</v>
      </c>
      <c r="D2" s="8" t="s">
        <v>52</v>
      </c>
      <c r="E2" s="8" t="s">
        <v>53</v>
      </c>
    </row>
    <row r="3" spans="1:5" ht="15.75" thickBot="1" x14ac:dyDescent="0.3">
      <c r="A3" s="10" t="s">
        <v>54</v>
      </c>
      <c r="B3" s="11">
        <v>500</v>
      </c>
      <c r="C3" s="12">
        <v>0.15</v>
      </c>
      <c r="D3" s="12">
        <f>B3*C3</f>
        <v>75</v>
      </c>
      <c r="E3" s="13">
        <f>D3/B1</f>
        <v>25.510204081632654</v>
      </c>
    </row>
    <row r="4" spans="1:5" ht="15.75" thickBot="1" x14ac:dyDescent="0.3">
      <c r="A4" s="10" t="s">
        <v>55</v>
      </c>
      <c r="B4" s="10">
        <v>750</v>
      </c>
      <c r="C4" s="12">
        <v>0.15</v>
      </c>
      <c r="D4" s="12">
        <f>B4*C4</f>
        <v>112.5</v>
      </c>
      <c r="E4" s="14">
        <f>D4/B1</f>
        <v>38.265306122448983</v>
      </c>
    </row>
    <row r="5" spans="1:5" ht="15.75" thickBot="1" x14ac:dyDescent="0.3">
      <c r="A5" s="10" t="s">
        <v>56</v>
      </c>
      <c r="B5" s="10">
        <v>250</v>
      </c>
      <c r="C5" s="12">
        <v>10</v>
      </c>
      <c r="D5" s="12">
        <f>B3*C5</f>
        <v>5000</v>
      </c>
      <c r="E5" s="14">
        <f>D5/B1</f>
        <v>1700.6802721088436</v>
      </c>
    </row>
    <row r="6" spans="1:5" ht="15.75" thickBot="1" x14ac:dyDescent="0.3">
      <c r="A6" s="10" t="s">
        <v>57</v>
      </c>
      <c r="B6" s="10">
        <v>310</v>
      </c>
      <c r="C6" s="12">
        <v>0.5</v>
      </c>
      <c r="D6" s="12">
        <f>B6*C6</f>
        <v>155</v>
      </c>
      <c r="E6" s="14">
        <f>D6/B1</f>
        <v>52.721088435374149</v>
      </c>
    </row>
    <row r="7" spans="1:5" ht="15.75" thickBot="1" x14ac:dyDescent="0.3">
      <c r="A7" s="10" t="s">
        <v>58</v>
      </c>
      <c r="B7" s="10">
        <v>500</v>
      </c>
      <c r="C7" s="12">
        <v>0.1</v>
      </c>
      <c r="D7" s="12">
        <f>B7*C7</f>
        <v>50</v>
      </c>
      <c r="E7" s="14">
        <f>D7/B1</f>
        <v>17.006802721088437</v>
      </c>
    </row>
    <row r="8" spans="1:5" ht="15.75" thickBot="1" x14ac:dyDescent="0.3">
      <c r="A8" s="10" t="s">
        <v>59</v>
      </c>
      <c r="B8" s="10">
        <v>1500</v>
      </c>
      <c r="C8" s="12">
        <v>2.5</v>
      </c>
      <c r="D8" s="12">
        <f>B8*C8</f>
        <v>3750</v>
      </c>
      <c r="E8" s="14">
        <f>D8/B1</f>
        <v>1275.5102040816328</v>
      </c>
    </row>
    <row r="9" spans="1:5" x14ac:dyDescent="0.25">
      <c r="A9" s="16" t="s">
        <v>60</v>
      </c>
      <c r="B9" s="16">
        <v>190</v>
      </c>
      <c r="C9" s="17">
        <v>6</v>
      </c>
      <c r="D9" s="17">
        <f>B9*C9</f>
        <v>1140</v>
      </c>
      <c r="E9" s="18">
        <f>D9/B1</f>
        <v>387.75510204081633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0" sqref="D10"/>
    </sheetView>
  </sheetViews>
  <sheetFormatPr defaultRowHeight="15" x14ac:dyDescent="0.25"/>
  <cols>
    <col min="1" max="1" width="22.5703125" customWidth="1"/>
    <col min="2" max="2" width="12.85546875" customWidth="1"/>
    <col min="3" max="3" width="12.42578125" customWidth="1"/>
    <col min="4" max="4" width="12" customWidth="1"/>
    <col min="6" max="6" width="12.42578125" customWidth="1"/>
  </cols>
  <sheetData>
    <row r="1" spans="1:7" ht="26.25" thickBot="1" x14ac:dyDescent="0.3">
      <c r="A1" s="19" t="s">
        <v>61</v>
      </c>
      <c r="B1" s="19" t="s">
        <v>62</v>
      </c>
      <c r="C1" s="19" t="s">
        <v>63</v>
      </c>
      <c r="D1" s="19" t="s">
        <v>64</v>
      </c>
      <c r="E1" s="15"/>
      <c r="F1" s="20" t="s">
        <v>65</v>
      </c>
      <c r="G1" s="21">
        <v>0.4</v>
      </c>
    </row>
    <row r="2" spans="1:7" ht="26.25" thickBot="1" x14ac:dyDescent="0.3">
      <c r="A2" s="22" t="s">
        <v>66</v>
      </c>
      <c r="B2" s="23">
        <v>900</v>
      </c>
      <c r="C2" s="23">
        <f>IF(B2&lt;=1000,B2*G1,B2*G2)</f>
        <v>360</v>
      </c>
      <c r="D2" s="24">
        <f t="shared" ref="D2:D9" si="0">SUM(B2:C2)</f>
        <v>1260</v>
      </c>
      <c r="E2" s="15"/>
      <c r="F2" s="20" t="s">
        <v>67</v>
      </c>
      <c r="G2" s="21">
        <v>0.3</v>
      </c>
    </row>
    <row r="3" spans="1:7" ht="26.25" thickBot="1" x14ac:dyDescent="0.3">
      <c r="A3" s="22" t="s">
        <v>68</v>
      </c>
      <c r="B3" s="23">
        <v>1200</v>
      </c>
      <c r="C3" s="25">
        <f>IF(B3&lt;=1000,B3*G1,B3*G2)</f>
        <v>360</v>
      </c>
      <c r="D3" s="26">
        <f t="shared" si="0"/>
        <v>1560</v>
      </c>
      <c r="E3" s="15"/>
      <c r="F3" s="15"/>
      <c r="G3" s="15"/>
    </row>
    <row r="4" spans="1:7" ht="39" thickBot="1" x14ac:dyDescent="0.3">
      <c r="A4" s="22" t="s">
        <v>69</v>
      </c>
      <c r="B4" s="23">
        <v>1500</v>
      </c>
      <c r="C4" s="25">
        <f>IF(B4&lt;=1000,B4*G1,B4*G2)</f>
        <v>450</v>
      </c>
      <c r="D4" s="26">
        <f t="shared" si="0"/>
        <v>1950</v>
      </c>
      <c r="E4" s="15"/>
      <c r="F4" s="15"/>
      <c r="G4" s="15"/>
    </row>
    <row r="5" spans="1:7" ht="26.25" thickBot="1" x14ac:dyDescent="0.3">
      <c r="A5" s="22" t="s">
        <v>70</v>
      </c>
      <c r="B5" s="23">
        <v>2000</v>
      </c>
      <c r="C5" s="25">
        <f>IF(B5&lt;=1000,B5*G1,B5*G2)</f>
        <v>600</v>
      </c>
      <c r="D5" s="26">
        <f t="shared" si="0"/>
        <v>2600</v>
      </c>
      <c r="E5" s="15"/>
      <c r="F5" s="15"/>
      <c r="G5" s="15"/>
    </row>
    <row r="6" spans="1:7" ht="26.25" thickBot="1" x14ac:dyDescent="0.3">
      <c r="A6" s="22" t="s">
        <v>71</v>
      </c>
      <c r="B6" s="23">
        <v>1400</v>
      </c>
      <c r="C6" s="25">
        <f>IF(B6&lt;=1000,B6*G1,B6*G2)</f>
        <v>420</v>
      </c>
      <c r="D6" s="26">
        <f t="shared" si="0"/>
        <v>1820</v>
      </c>
      <c r="E6" s="15"/>
      <c r="F6" s="15"/>
      <c r="G6" s="15"/>
    </row>
    <row r="7" spans="1:7" ht="39" thickBot="1" x14ac:dyDescent="0.3">
      <c r="A7" s="22" t="s">
        <v>72</v>
      </c>
      <c r="B7" s="23">
        <v>990</v>
      </c>
      <c r="C7" s="25">
        <f>IF(B7&lt;=1000,B7*G1,B7*G2)</f>
        <v>396</v>
      </c>
      <c r="D7" s="26">
        <f t="shared" si="0"/>
        <v>1386</v>
      </c>
      <c r="E7" s="15"/>
      <c r="F7" s="15"/>
      <c r="G7" s="15"/>
    </row>
    <row r="8" spans="1:7" ht="39" thickBot="1" x14ac:dyDescent="0.3">
      <c r="A8" s="22" t="s">
        <v>73</v>
      </c>
      <c r="B8" s="23">
        <v>854</v>
      </c>
      <c r="C8" s="25">
        <f>IF(B8&lt;=1000,B8*G1,B8*G2)</f>
        <v>341.6</v>
      </c>
      <c r="D8" s="26">
        <f t="shared" si="0"/>
        <v>1195.5999999999999</v>
      </c>
      <c r="E8" s="15"/>
      <c r="F8" s="15"/>
      <c r="G8" s="15"/>
    </row>
    <row r="9" spans="1:7" ht="25.5" x14ac:dyDescent="0.25">
      <c r="A9" s="27" t="s">
        <v>74</v>
      </c>
      <c r="B9" s="28">
        <v>1100</v>
      </c>
      <c r="C9" s="29">
        <f>IF(B9&lt;=1000,B9*G1,B9*G2)</f>
        <v>330</v>
      </c>
      <c r="D9" s="30">
        <f t="shared" si="0"/>
        <v>1430</v>
      </c>
      <c r="E9" s="31"/>
      <c r="F9" s="31"/>
      <c r="G9" s="3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H6" sqref="H6"/>
    </sheetView>
  </sheetViews>
  <sheetFormatPr defaultRowHeight="15" x14ac:dyDescent="0.25"/>
  <cols>
    <col min="1" max="1" width="16.28515625" customWidth="1"/>
    <col min="2" max="2" width="14.42578125" customWidth="1"/>
    <col min="3" max="3" width="12.28515625" customWidth="1"/>
    <col min="4" max="6" width="13.140625" customWidth="1"/>
  </cols>
  <sheetData>
    <row r="1" spans="1:6" ht="26.25" thickBot="1" x14ac:dyDescent="0.3">
      <c r="A1" s="20" t="s">
        <v>75</v>
      </c>
      <c r="B1" s="20" t="s">
        <v>76</v>
      </c>
      <c r="C1" s="20" t="s">
        <v>77</v>
      </c>
      <c r="D1" s="20" t="s">
        <v>78</v>
      </c>
      <c r="E1" s="20" t="s">
        <v>79</v>
      </c>
      <c r="F1" s="20" t="s">
        <v>80</v>
      </c>
    </row>
    <row r="2" spans="1:6" ht="15.75" thickBot="1" x14ac:dyDescent="0.3">
      <c r="A2" s="32"/>
      <c r="B2" s="33">
        <v>140000</v>
      </c>
      <c r="C2" s="33">
        <v>165000</v>
      </c>
      <c r="D2" s="33">
        <v>208000</v>
      </c>
      <c r="E2" s="33">
        <v>280000</v>
      </c>
      <c r="F2" s="34">
        <f>SUM(B2:E2)</f>
        <v>793000</v>
      </c>
    </row>
    <row r="3" spans="1:6" x14ac:dyDescent="0.25">
      <c r="A3" s="35"/>
      <c r="B3" s="36"/>
      <c r="C3" s="36"/>
      <c r="D3" s="36"/>
      <c r="E3" s="36"/>
      <c r="F3" s="36"/>
    </row>
    <row r="4" spans="1:6" ht="15.75" thickBot="1" x14ac:dyDescent="0.3">
      <c r="A4" s="35"/>
      <c r="B4" s="36"/>
      <c r="C4" s="36"/>
      <c r="D4" s="36"/>
      <c r="E4" s="36"/>
      <c r="F4" s="36"/>
    </row>
    <row r="5" spans="1:6" ht="26.25" thickBot="1" x14ac:dyDescent="0.3">
      <c r="A5" s="20" t="s">
        <v>81</v>
      </c>
      <c r="B5" s="20" t="s">
        <v>76</v>
      </c>
      <c r="C5" s="20" t="s">
        <v>77</v>
      </c>
      <c r="D5" s="20" t="s">
        <v>78</v>
      </c>
      <c r="E5" s="20" t="s">
        <v>79</v>
      </c>
      <c r="F5" s="20" t="s">
        <v>80</v>
      </c>
    </row>
    <row r="6" spans="1:6" ht="15.75" thickBot="1" x14ac:dyDescent="0.3">
      <c r="A6" s="20" t="s">
        <v>82</v>
      </c>
      <c r="B6" s="33">
        <v>20000</v>
      </c>
      <c r="C6" s="33">
        <v>26000</v>
      </c>
      <c r="D6" s="34">
        <v>33800</v>
      </c>
      <c r="E6" s="34">
        <v>43940</v>
      </c>
      <c r="F6" s="34">
        <f t="shared" ref="F6:F11" si="0">SUM(B6:E6)</f>
        <v>123740</v>
      </c>
    </row>
    <row r="7" spans="1:6" ht="15.75" thickBot="1" x14ac:dyDescent="0.3">
      <c r="A7" s="20" t="s">
        <v>83</v>
      </c>
      <c r="B7" s="33">
        <v>20000</v>
      </c>
      <c r="C7" s="34">
        <v>15600</v>
      </c>
      <c r="D7" s="34">
        <v>20280</v>
      </c>
      <c r="E7" s="34">
        <v>26364</v>
      </c>
      <c r="F7" s="34">
        <f t="shared" si="0"/>
        <v>82244</v>
      </c>
    </row>
    <row r="8" spans="1:6" ht="15.75" thickBot="1" x14ac:dyDescent="0.3">
      <c r="A8" s="20" t="s">
        <v>84</v>
      </c>
      <c r="B8" s="33">
        <v>12000</v>
      </c>
      <c r="C8" s="34">
        <v>20930</v>
      </c>
      <c r="D8" s="34">
        <v>27209</v>
      </c>
      <c r="E8" s="34">
        <v>35371.699999999997</v>
      </c>
      <c r="F8" s="34">
        <f t="shared" si="0"/>
        <v>95510.7</v>
      </c>
    </row>
    <row r="9" spans="1:6" ht="26.25" thickBot="1" x14ac:dyDescent="0.3">
      <c r="A9" s="20" t="s">
        <v>85</v>
      </c>
      <c r="B9" s="33">
        <v>16100</v>
      </c>
      <c r="C9" s="34">
        <v>28870</v>
      </c>
      <c r="D9" s="34">
        <v>33631</v>
      </c>
      <c r="E9" s="34">
        <v>43720.3</v>
      </c>
      <c r="F9" s="34">
        <f t="shared" si="0"/>
        <v>122321.3</v>
      </c>
    </row>
    <row r="10" spans="1:6" ht="26.25" thickBot="1" x14ac:dyDescent="0.3">
      <c r="A10" s="20" t="s">
        <v>86</v>
      </c>
      <c r="B10" s="33">
        <v>19900</v>
      </c>
      <c r="C10" s="34">
        <v>39000</v>
      </c>
      <c r="D10" s="34">
        <v>50700</v>
      </c>
      <c r="E10" s="34">
        <v>65910</v>
      </c>
      <c r="F10" s="34">
        <f t="shared" si="0"/>
        <v>175510</v>
      </c>
    </row>
    <row r="11" spans="1:6" ht="15.75" thickBot="1" x14ac:dyDescent="0.3">
      <c r="A11" s="20" t="s">
        <v>87</v>
      </c>
      <c r="B11" s="33">
        <v>25000</v>
      </c>
      <c r="C11" s="34">
        <v>32500</v>
      </c>
      <c r="D11" s="34">
        <v>42250</v>
      </c>
      <c r="E11" s="34">
        <v>54925</v>
      </c>
      <c r="F11" s="34">
        <f t="shared" si="0"/>
        <v>154675</v>
      </c>
    </row>
    <row r="12" spans="1:6" x14ac:dyDescent="0.25">
      <c r="A12" s="36"/>
      <c r="B12" s="36"/>
      <c r="C12" s="36"/>
      <c r="D12" s="36"/>
      <c r="E12" s="36"/>
      <c r="F12" s="36"/>
    </row>
    <row r="13" spans="1:6" x14ac:dyDescent="0.25">
      <c r="A13" s="36"/>
      <c r="B13" s="36"/>
      <c r="C13" s="36"/>
      <c r="D13" s="36"/>
      <c r="E13" s="36"/>
      <c r="F13" s="36"/>
    </row>
    <row r="14" spans="1:6" ht="15.75" thickBot="1" x14ac:dyDescent="0.3">
      <c r="A14" s="37" t="s">
        <v>88</v>
      </c>
      <c r="B14" s="36"/>
      <c r="C14" s="36"/>
      <c r="D14" s="36"/>
      <c r="E14" s="36"/>
      <c r="F14" s="36"/>
    </row>
    <row r="15" spans="1:6" ht="26.25" thickBot="1" x14ac:dyDescent="0.3">
      <c r="A15" s="20" t="s">
        <v>89</v>
      </c>
      <c r="B15" s="38">
        <f>SUM(B6:B11)</f>
        <v>113000</v>
      </c>
      <c r="C15" s="38">
        <f>SUM(C6:C11)</f>
        <v>162900</v>
      </c>
      <c r="D15" s="38">
        <f>SUM(D6:D11)</f>
        <v>207870</v>
      </c>
      <c r="E15" s="38">
        <f>SUM(E6:E11)</f>
        <v>270231</v>
      </c>
      <c r="F15" s="39"/>
    </row>
    <row r="16" spans="1:6" ht="26.25" thickBot="1" x14ac:dyDescent="0.3">
      <c r="A16" s="20" t="s">
        <v>90</v>
      </c>
      <c r="B16" s="38">
        <f>B2-B15</f>
        <v>27000</v>
      </c>
      <c r="C16" s="38">
        <f>C2-C15</f>
        <v>2100</v>
      </c>
      <c r="D16" s="38">
        <f>D2-D15</f>
        <v>130</v>
      </c>
      <c r="E16" s="38">
        <f>E2-E15</f>
        <v>9769</v>
      </c>
      <c r="F16" s="39"/>
    </row>
    <row r="17" spans="1:6" ht="30.75" thickBot="1" x14ac:dyDescent="0.3">
      <c r="A17" s="20" t="s">
        <v>91</v>
      </c>
      <c r="B17" s="32" t="str">
        <f>IF(B16&lt;1000,"Prejuízo total",IF(B16&lt;5000,"Lucro Médio","Lucro Total"))</f>
        <v>Lucro Total</v>
      </c>
      <c r="C17" s="32" t="str">
        <f>IF(C16&lt;1000,"Prejuízo total",IF(C16&lt;5000,"Lucro Médio","Lucro Total"))</f>
        <v>Lucro Médio</v>
      </c>
      <c r="D17" s="32" t="str">
        <f>IF(D16&lt;1000,"Prejuízo total",IF(D16&lt;5000,"Lucro Médio","Lucro Total"))</f>
        <v>Prejuízo total</v>
      </c>
      <c r="E17" s="32" t="str">
        <f>IF(E16&lt;1000,"Prejuízo total",IF(E16&lt;5000,"Lucro Médio","Lucro Total"))</f>
        <v>Lucro Total</v>
      </c>
      <c r="F17" s="39"/>
    </row>
    <row r="18" spans="1:6" x14ac:dyDescent="0.25">
      <c r="A18" s="40"/>
      <c r="B18" s="41"/>
      <c r="C18" s="42" t="s">
        <v>92</v>
      </c>
      <c r="D18" s="43"/>
      <c r="E18" s="44"/>
      <c r="F18" s="40"/>
    </row>
  </sheetData>
  <mergeCells count="1">
    <mergeCell ref="C18:E1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9" sqref="G9"/>
    </sheetView>
  </sheetViews>
  <sheetFormatPr defaultRowHeight="15" x14ac:dyDescent="0.25"/>
  <cols>
    <col min="1" max="1" width="9.28515625" customWidth="1"/>
    <col min="2" max="2" width="13" customWidth="1"/>
    <col min="3" max="3" width="14.140625" customWidth="1"/>
    <col min="4" max="4" width="15" customWidth="1"/>
    <col min="7" max="7" width="10.140625" customWidth="1"/>
    <col min="8" max="8" width="10.42578125" customWidth="1"/>
  </cols>
  <sheetData>
    <row r="1" spans="1:8" x14ac:dyDescent="0.25">
      <c r="A1" s="47" t="s">
        <v>1</v>
      </c>
      <c r="B1" s="47" t="s">
        <v>2</v>
      </c>
      <c r="C1" s="47" t="s">
        <v>3</v>
      </c>
      <c r="D1" s="47" t="s">
        <v>93</v>
      </c>
      <c r="E1" s="45"/>
      <c r="F1" s="48" t="s">
        <v>94</v>
      </c>
      <c r="G1" s="49"/>
      <c r="H1" s="50"/>
    </row>
    <row r="2" spans="1:8" x14ac:dyDescent="0.25">
      <c r="A2" s="51" t="s">
        <v>95</v>
      </c>
      <c r="B2" s="52">
        <v>4665</v>
      </c>
      <c r="C2" s="52">
        <v>4654</v>
      </c>
      <c r="D2" s="53">
        <f t="shared" ref="D2:D7" si="0">IF(B2=C2,"Valores Iguais",IF(B2&gt;C2,B2,C2))</f>
        <v>4665</v>
      </c>
      <c r="E2" s="45"/>
      <c r="F2" s="54" t="s">
        <v>96</v>
      </c>
      <c r="G2" s="54"/>
      <c r="H2" s="55">
        <v>20</v>
      </c>
    </row>
    <row r="3" spans="1:8" x14ac:dyDescent="0.25">
      <c r="A3" s="51" t="s">
        <v>97</v>
      </c>
      <c r="B3" s="52">
        <v>16574</v>
      </c>
      <c r="C3" s="52">
        <v>24348</v>
      </c>
      <c r="D3" s="53">
        <f t="shared" si="0"/>
        <v>24348</v>
      </c>
      <c r="E3" s="45"/>
      <c r="F3" s="54" t="s">
        <v>98</v>
      </c>
      <c r="G3" s="54"/>
      <c r="H3" s="55">
        <v>18</v>
      </c>
    </row>
    <row r="4" spans="1:8" x14ac:dyDescent="0.25">
      <c r="A4" s="51" t="s">
        <v>99</v>
      </c>
      <c r="B4" s="52">
        <v>1654</v>
      </c>
      <c r="C4" s="52">
        <v>6468</v>
      </c>
      <c r="D4" s="53">
        <f t="shared" si="0"/>
        <v>6468</v>
      </c>
      <c r="E4" s="45"/>
      <c r="F4" s="54" t="s">
        <v>100</v>
      </c>
      <c r="G4" s="54"/>
      <c r="H4" s="55">
        <v>24</v>
      </c>
    </row>
    <row r="5" spans="1:8" x14ac:dyDescent="0.25">
      <c r="A5" s="51" t="s">
        <v>101</v>
      </c>
      <c r="B5" s="52">
        <v>654</v>
      </c>
      <c r="C5" s="52">
        <v>654</v>
      </c>
      <c r="D5" s="53" t="str">
        <f>IF(B5=C5,"Valores Iguais",IF(B5&gt;C5,B5,C5))</f>
        <v>Valores Iguais</v>
      </c>
      <c r="E5" s="45"/>
      <c r="F5" s="54" t="s">
        <v>93</v>
      </c>
      <c r="G5" s="54"/>
      <c r="H5" s="51" t="str">
        <f>IF(H2&lt;H3,"Inelegível",IF(H2&gt;H4,"Inelegível","Aprovado"))</f>
        <v>Aprovado</v>
      </c>
    </row>
    <row r="6" spans="1:8" x14ac:dyDescent="0.25">
      <c r="A6" s="51" t="s">
        <v>102</v>
      </c>
      <c r="B6" s="52">
        <v>413</v>
      </c>
      <c r="C6" s="52">
        <v>434</v>
      </c>
      <c r="D6" s="53">
        <f t="shared" si="0"/>
        <v>434</v>
      </c>
      <c r="E6" s="45"/>
      <c r="F6" s="45"/>
      <c r="G6" s="45"/>
      <c r="H6" s="45"/>
    </row>
    <row r="7" spans="1:8" x14ac:dyDescent="0.25">
      <c r="A7" s="56" t="s">
        <v>103</v>
      </c>
      <c r="B7" s="57">
        <v>65765</v>
      </c>
      <c r="C7" s="57">
        <v>54646</v>
      </c>
      <c r="D7" s="58">
        <f t="shared" si="0"/>
        <v>65765</v>
      </c>
      <c r="E7" s="46"/>
      <c r="F7" s="46"/>
      <c r="G7" s="46"/>
      <c r="H7" s="46"/>
    </row>
  </sheetData>
  <mergeCells count="5">
    <mergeCell ref="F1:H1"/>
    <mergeCell ref="F2:G2"/>
    <mergeCell ref="F3:G3"/>
    <mergeCell ref="F4:G4"/>
    <mergeCell ref="F5:G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9" sqref="G9"/>
    </sheetView>
  </sheetViews>
  <sheetFormatPr defaultRowHeight="15" x14ac:dyDescent="0.25"/>
  <cols>
    <col min="1" max="1" width="14.7109375" customWidth="1"/>
    <col min="2" max="2" width="28.85546875" customWidth="1"/>
    <col min="3" max="3" width="28.7109375" customWidth="1"/>
    <col min="4" max="4" width="17.85546875" customWidth="1"/>
  </cols>
  <sheetData>
    <row r="1" spans="1:5" ht="15.75" thickBot="1" x14ac:dyDescent="0.3">
      <c r="A1" s="59" t="s">
        <v>61</v>
      </c>
      <c r="B1" s="59" t="s">
        <v>104</v>
      </c>
      <c r="C1" s="59" t="s">
        <v>105</v>
      </c>
      <c r="D1" s="59" t="s">
        <v>106</v>
      </c>
      <c r="E1" s="59" t="s">
        <v>107</v>
      </c>
    </row>
    <row r="2" spans="1:5" ht="15.75" thickBot="1" x14ac:dyDescent="0.3">
      <c r="A2" s="60" t="s">
        <v>108</v>
      </c>
      <c r="B2" s="61" t="s">
        <v>109</v>
      </c>
      <c r="C2" s="61" t="s">
        <v>110</v>
      </c>
      <c r="D2" s="61" t="s">
        <v>111</v>
      </c>
      <c r="E2" s="61" t="s">
        <v>112</v>
      </c>
    </row>
    <row r="3" spans="1:5" ht="15.75" thickBot="1" x14ac:dyDescent="0.3">
      <c r="A3" s="60" t="s">
        <v>40</v>
      </c>
      <c r="B3" s="61" t="s">
        <v>113</v>
      </c>
      <c r="C3" s="61" t="s">
        <v>114</v>
      </c>
      <c r="D3" s="61" t="s">
        <v>115</v>
      </c>
      <c r="E3" s="61" t="s">
        <v>112</v>
      </c>
    </row>
    <row r="4" spans="1:5" ht="15.75" thickBot="1" x14ac:dyDescent="0.3">
      <c r="A4" s="60" t="s">
        <v>116</v>
      </c>
      <c r="B4" s="61" t="s">
        <v>117</v>
      </c>
      <c r="C4" s="61" t="s">
        <v>110</v>
      </c>
      <c r="D4" s="61" t="s">
        <v>118</v>
      </c>
      <c r="E4" s="61" t="s">
        <v>119</v>
      </c>
    </row>
    <row r="5" spans="1:5" ht="15.75" thickBot="1" x14ac:dyDescent="0.3">
      <c r="A5" s="60" t="s">
        <v>120</v>
      </c>
      <c r="B5" s="61" t="s">
        <v>121</v>
      </c>
      <c r="C5" s="61" t="s">
        <v>122</v>
      </c>
      <c r="D5" s="62" t="s">
        <v>149</v>
      </c>
      <c r="E5" s="61" t="s">
        <v>112</v>
      </c>
    </row>
    <row r="6" spans="1:5" ht="15.75" thickBot="1" x14ac:dyDescent="0.3">
      <c r="A6" s="60" t="s">
        <v>43</v>
      </c>
      <c r="B6" s="61" t="s">
        <v>123</v>
      </c>
      <c r="C6" s="61" t="s">
        <v>124</v>
      </c>
      <c r="D6" s="61" t="s">
        <v>125</v>
      </c>
      <c r="E6" s="61" t="s">
        <v>112</v>
      </c>
    </row>
    <row r="7" spans="1:5" ht="15.75" thickBot="1" x14ac:dyDescent="0.3">
      <c r="A7" s="60" t="s">
        <v>42</v>
      </c>
      <c r="B7" s="61" t="s">
        <v>126</v>
      </c>
      <c r="C7" s="61" t="s">
        <v>110</v>
      </c>
      <c r="D7" s="61" t="s">
        <v>127</v>
      </c>
      <c r="E7" s="61" t="s">
        <v>128</v>
      </c>
    </row>
    <row r="8" spans="1:5" ht="15.75" thickBot="1" x14ac:dyDescent="0.3">
      <c r="A8" s="60" t="s">
        <v>129</v>
      </c>
      <c r="B8" s="61" t="s">
        <v>130</v>
      </c>
      <c r="C8" s="61" t="s">
        <v>131</v>
      </c>
      <c r="D8" s="61" t="s">
        <v>132</v>
      </c>
      <c r="E8" s="61" t="s">
        <v>112</v>
      </c>
    </row>
    <row r="9" spans="1:5" ht="15.75" thickBot="1" x14ac:dyDescent="0.3">
      <c r="A9" s="60" t="s">
        <v>133</v>
      </c>
      <c r="B9" s="61" t="s">
        <v>134</v>
      </c>
      <c r="C9" s="61" t="s">
        <v>135</v>
      </c>
      <c r="D9" s="61" t="s">
        <v>136</v>
      </c>
      <c r="E9" s="61" t="s">
        <v>112</v>
      </c>
    </row>
    <row r="10" spans="1:5" ht="15.75" thickBot="1" x14ac:dyDescent="0.3">
      <c r="A10" s="60" t="s">
        <v>137</v>
      </c>
      <c r="B10" s="61" t="s">
        <v>138</v>
      </c>
      <c r="C10" s="61" t="s">
        <v>139</v>
      </c>
      <c r="D10" s="61" t="s">
        <v>140</v>
      </c>
      <c r="E10" s="61" t="s">
        <v>141</v>
      </c>
    </row>
    <row r="11" spans="1:5" ht="15.75" thickBot="1" x14ac:dyDescent="0.3">
      <c r="A11" s="60" t="s">
        <v>41</v>
      </c>
      <c r="B11" s="61" t="s">
        <v>142</v>
      </c>
      <c r="C11" s="61" t="s">
        <v>143</v>
      </c>
      <c r="D11" s="61" t="s">
        <v>144</v>
      </c>
      <c r="E11" s="61" t="s">
        <v>145</v>
      </c>
    </row>
    <row r="12" spans="1:5" ht="15.75" thickBot="1" x14ac:dyDescent="0.3">
      <c r="A12" s="60" t="s">
        <v>146</v>
      </c>
      <c r="B12" s="61" t="s">
        <v>147</v>
      </c>
      <c r="C12" s="61" t="s">
        <v>148</v>
      </c>
      <c r="D12" s="61" t="s">
        <v>149</v>
      </c>
      <c r="E12" s="61" t="s">
        <v>112</v>
      </c>
    </row>
    <row r="13" spans="1:5" ht="15.75" thickBot="1" x14ac:dyDescent="0.3">
      <c r="A13" s="60" t="s">
        <v>150</v>
      </c>
      <c r="B13" s="61" t="s">
        <v>151</v>
      </c>
      <c r="C13" s="61" t="s">
        <v>152</v>
      </c>
      <c r="D13" s="61" t="s">
        <v>115</v>
      </c>
      <c r="E13" s="61" t="s">
        <v>112</v>
      </c>
    </row>
    <row r="14" spans="1:5" ht="15.75" thickBot="1" x14ac:dyDescent="0.3">
      <c r="A14" s="60" t="s">
        <v>153</v>
      </c>
      <c r="B14" s="61" t="s">
        <v>154</v>
      </c>
      <c r="C14" s="61" t="s">
        <v>110</v>
      </c>
      <c r="D14" s="61" t="s">
        <v>155</v>
      </c>
      <c r="E14" s="61" t="s">
        <v>156</v>
      </c>
    </row>
    <row r="15" spans="1:5" ht="15.75" thickBot="1" x14ac:dyDescent="0.3">
      <c r="A15" s="60" t="s">
        <v>157</v>
      </c>
      <c r="B15" s="61" t="s">
        <v>158</v>
      </c>
      <c r="C15" s="61" t="s">
        <v>159</v>
      </c>
      <c r="D15" s="61" t="s">
        <v>160</v>
      </c>
      <c r="E15" s="61" t="s">
        <v>161</v>
      </c>
    </row>
    <row r="16" spans="1:5" x14ac:dyDescent="0.25">
      <c r="A16" s="63" t="s">
        <v>162</v>
      </c>
      <c r="B16" s="64" t="s">
        <v>163</v>
      </c>
      <c r="C16" s="64" t="s">
        <v>164</v>
      </c>
      <c r="D16" s="64" t="s">
        <v>165</v>
      </c>
      <c r="E16" s="64" t="s">
        <v>166</v>
      </c>
    </row>
    <row r="17" spans="1:5" x14ac:dyDescent="0.25">
      <c r="A17" s="36"/>
      <c r="B17" s="36"/>
      <c r="C17" s="36"/>
      <c r="D17" s="36"/>
      <c r="E17" s="36"/>
    </row>
    <row r="18" spans="1:5" x14ac:dyDescent="0.25">
      <c r="A18" s="36"/>
      <c r="B18" s="36"/>
      <c r="C18" s="36"/>
      <c r="D18" s="36"/>
      <c r="E18" s="36"/>
    </row>
    <row r="19" spans="1:5" ht="15.75" thickBot="1" x14ac:dyDescent="0.3">
      <c r="A19" s="65" t="s">
        <v>88</v>
      </c>
      <c r="B19" s="36"/>
      <c r="C19" s="36"/>
      <c r="D19" s="36"/>
      <c r="E19" s="36"/>
    </row>
    <row r="20" spans="1:5" ht="15.75" thickBot="1" x14ac:dyDescent="0.3">
      <c r="A20" s="66" t="s">
        <v>61</v>
      </c>
      <c r="B20" s="60" t="s">
        <v>153</v>
      </c>
      <c r="C20" s="36"/>
      <c r="D20" s="36"/>
      <c r="E20" s="36"/>
    </row>
    <row r="21" spans="1:5" ht="15.75" thickBot="1" x14ac:dyDescent="0.3">
      <c r="A21" s="66" t="s">
        <v>104</v>
      </c>
      <c r="B21" s="39" t="str">
        <f>VLOOKUP(B20,A1:E16,2,FALSE)</f>
        <v>Al. dos Laranjais, 99 </v>
      </c>
      <c r="C21" s="36"/>
      <c r="D21" s="36"/>
      <c r="E21" s="36"/>
    </row>
    <row r="22" spans="1:5" ht="15.75" thickBot="1" x14ac:dyDescent="0.3">
      <c r="A22" s="66" t="s">
        <v>105</v>
      </c>
      <c r="B22" s="39" t="str">
        <f>VLOOKUP(B20,A1:E16,3,0)</f>
        <v>Centro </v>
      </c>
      <c r="C22" s="36"/>
      <c r="D22" s="36"/>
      <c r="E22" s="36"/>
    </row>
    <row r="23" spans="1:5" ht="15.75" thickBot="1" x14ac:dyDescent="0.3">
      <c r="A23" s="66" t="s">
        <v>106</v>
      </c>
      <c r="B23" s="39" t="str">
        <f>VLOOKUP(B20,A1:E16,4,0)</f>
        <v>Rio de Janeiro </v>
      </c>
      <c r="C23" s="36"/>
      <c r="D23" s="36"/>
      <c r="E23" s="36"/>
    </row>
    <row r="24" spans="1:5" x14ac:dyDescent="0.25">
      <c r="A24" s="67" t="s">
        <v>107</v>
      </c>
      <c r="B24" s="68" t="str">
        <f>VLOOKUP(B20,A1:E16,5,0)</f>
        <v>RJ </v>
      </c>
      <c r="C24" s="69"/>
      <c r="D24" s="69"/>
      <c r="E24" s="6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18" sqref="I18"/>
    </sheetView>
  </sheetViews>
  <sheetFormatPr defaultRowHeight="15" x14ac:dyDescent="0.25"/>
  <cols>
    <col min="1" max="1" width="17" customWidth="1"/>
    <col min="2" max="2" width="11.42578125" customWidth="1"/>
    <col min="3" max="3" width="11.140625" customWidth="1"/>
    <col min="4" max="4" width="11" customWidth="1"/>
    <col min="5" max="6" width="11.42578125" customWidth="1"/>
    <col min="7" max="7" width="11.85546875" customWidth="1"/>
    <col min="8" max="8" width="10.85546875" customWidth="1"/>
  </cols>
  <sheetData>
    <row r="1" spans="1:8" ht="15.75" thickBot="1" x14ac:dyDescent="0.3">
      <c r="A1" s="59" t="s">
        <v>167</v>
      </c>
      <c r="B1" s="70">
        <v>0.125</v>
      </c>
      <c r="C1" s="45"/>
      <c r="D1" s="45"/>
      <c r="E1" s="45"/>
      <c r="F1" s="45"/>
      <c r="G1" s="45"/>
      <c r="H1" s="45"/>
    </row>
    <row r="2" spans="1:8" ht="15.75" thickBot="1" x14ac:dyDescent="0.3">
      <c r="A2" s="59" t="s">
        <v>168</v>
      </c>
      <c r="B2" s="71">
        <v>3.34</v>
      </c>
      <c r="C2" s="45"/>
      <c r="D2" s="45"/>
      <c r="E2" s="45"/>
      <c r="F2" s="45"/>
      <c r="G2" s="45"/>
      <c r="H2" s="45"/>
    </row>
    <row r="3" spans="1:8" ht="15.75" thickBot="1" x14ac:dyDescent="0.3">
      <c r="A3" s="45"/>
      <c r="B3" s="45"/>
      <c r="C3" s="45"/>
      <c r="D3" s="45"/>
      <c r="E3" s="45"/>
      <c r="F3" s="45"/>
      <c r="G3" s="45"/>
      <c r="H3" s="45"/>
    </row>
    <row r="4" spans="1:8" ht="15.75" thickBot="1" x14ac:dyDescent="0.3">
      <c r="A4" s="66"/>
      <c r="B4" s="66"/>
      <c r="C4" s="72" t="s">
        <v>169</v>
      </c>
      <c r="D4" s="73"/>
      <c r="E4" s="74"/>
      <c r="F4" s="72" t="s">
        <v>170</v>
      </c>
      <c r="G4" s="73"/>
      <c r="H4" s="74"/>
    </row>
    <row r="5" spans="1:8" ht="26.25" thickBot="1" x14ac:dyDescent="0.3">
      <c r="A5" s="66" t="s">
        <v>171</v>
      </c>
      <c r="B5" s="66" t="s">
        <v>172</v>
      </c>
      <c r="C5" s="66" t="s">
        <v>173</v>
      </c>
      <c r="D5" s="66" t="s">
        <v>174</v>
      </c>
      <c r="E5" s="66" t="s">
        <v>175</v>
      </c>
      <c r="F5" s="66" t="s">
        <v>176</v>
      </c>
      <c r="G5" s="66" t="s">
        <v>177</v>
      </c>
      <c r="H5" s="66" t="s">
        <v>175</v>
      </c>
    </row>
    <row r="6" spans="1:8" ht="15.75" thickBot="1" x14ac:dyDescent="0.3">
      <c r="A6" s="60" t="s">
        <v>178</v>
      </c>
      <c r="B6" s="60">
        <v>500</v>
      </c>
      <c r="C6" s="75">
        <v>0.5</v>
      </c>
      <c r="D6" s="75">
        <v>0.55000000000000004</v>
      </c>
      <c r="E6" s="76">
        <f>B6*D6</f>
        <v>275</v>
      </c>
      <c r="F6" s="77">
        <f>C6/B2</f>
        <v>0.14970059880239522</v>
      </c>
      <c r="G6" s="78">
        <f>F6*(1+B1)</f>
        <v>0.16841317365269462</v>
      </c>
      <c r="H6" s="78">
        <f t="shared" ref="H6:H16" si="0">G6*B6</f>
        <v>84.206586826347305</v>
      </c>
    </row>
    <row r="7" spans="1:8" ht="15.75" thickBot="1" x14ac:dyDescent="0.3">
      <c r="A7" s="60" t="s">
        <v>179</v>
      </c>
      <c r="B7" s="60">
        <v>200</v>
      </c>
      <c r="C7" s="75">
        <v>2.57</v>
      </c>
      <c r="D7" s="75">
        <v>2.7</v>
      </c>
      <c r="E7" s="76">
        <f>B7*D7</f>
        <v>540</v>
      </c>
      <c r="F7" s="77">
        <f>C7/B2</f>
        <v>0.76946107784431139</v>
      </c>
      <c r="G7" s="78">
        <f>F7*(1+B1)</f>
        <v>0.86564371257485029</v>
      </c>
      <c r="H7" s="78">
        <f t="shared" si="0"/>
        <v>173.12874251497007</v>
      </c>
    </row>
    <row r="8" spans="1:8" ht="15.75" thickBot="1" x14ac:dyDescent="0.3">
      <c r="A8" s="60" t="s">
        <v>180</v>
      </c>
      <c r="B8" s="60">
        <v>300</v>
      </c>
      <c r="C8" s="75">
        <v>5</v>
      </c>
      <c r="D8" s="75">
        <v>5.5</v>
      </c>
      <c r="E8" s="76">
        <f t="shared" ref="E8:E16" si="1">SUM(B8*D8)</f>
        <v>1650</v>
      </c>
      <c r="F8" s="77">
        <f>C8/B2</f>
        <v>1.4970059880239521</v>
      </c>
      <c r="G8" s="78">
        <f>F8*(1+B1)</f>
        <v>1.6841317365269461</v>
      </c>
      <c r="H8" s="78">
        <f t="shared" si="0"/>
        <v>505.23952095808386</v>
      </c>
    </row>
    <row r="9" spans="1:8" ht="15.75" thickBot="1" x14ac:dyDescent="0.3">
      <c r="A9" s="60" t="s">
        <v>181</v>
      </c>
      <c r="B9" s="60">
        <v>1000</v>
      </c>
      <c r="C9" s="75">
        <v>0.15</v>
      </c>
      <c r="D9" s="75">
        <v>0.25</v>
      </c>
      <c r="E9" s="76">
        <f t="shared" si="1"/>
        <v>250</v>
      </c>
      <c r="F9" s="77">
        <f>C9/B2</f>
        <v>4.4910179640718563E-2</v>
      </c>
      <c r="G9" s="78">
        <f>F9*(1+B1)</f>
        <v>5.0523952095808386E-2</v>
      </c>
      <c r="H9" s="78">
        <f t="shared" si="0"/>
        <v>50.523952095808383</v>
      </c>
    </row>
    <row r="10" spans="1:8" ht="15.75" thickBot="1" x14ac:dyDescent="0.3">
      <c r="A10" s="60" t="s">
        <v>182</v>
      </c>
      <c r="B10" s="60">
        <v>1000</v>
      </c>
      <c r="C10" s="75">
        <v>0.15</v>
      </c>
      <c r="D10" s="75">
        <v>0.25</v>
      </c>
      <c r="E10" s="76">
        <f t="shared" si="1"/>
        <v>250</v>
      </c>
      <c r="F10" s="77">
        <f>C10/B2</f>
        <v>4.4910179640718563E-2</v>
      </c>
      <c r="G10" s="78">
        <f>F10*(1+B1)</f>
        <v>5.0523952095808386E-2</v>
      </c>
      <c r="H10" s="78">
        <f t="shared" si="0"/>
        <v>50.523952095808383</v>
      </c>
    </row>
    <row r="11" spans="1:8" ht="15.75" thickBot="1" x14ac:dyDescent="0.3">
      <c r="A11" s="60" t="s">
        <v>183</v>
      </c>
      <c r="B11" s="60">
        <v>200</v>
      </c>
      <c r="C11" s="75">
        <v>3</v>
      </c>
      <c r="D11" s="75">
        <v>3.5</v>
      </c>
      <c r="E11" s="76">
        <f t="shared" si="1"/>
        <v>700</v>
      </c>
      <c r="F11" s="77">
        <f>C11/B2</f>
        <v>0.89820359281437134</v>
      </c>
      <c r="G11" s="78">
        <f>F11*(1+B1)</f>
        <v>1.0104790419161678</v>
      </c>
      <c r="H11" s="78">
        <f t="shared" si="0"/>
        <v>202.09580838323356</v>
      </c>
    </row>
    <row r="12" spans="1:8" ht="15.75" thickBot="1" x14ac:dyDescent="0.3">
      <c r="A12" s="60" t="s">
        <v>184</v>
      </c>
      <c r="B12" s="60">
        <v>500</v>
      </c>
      <c r="C12" s="75">
        <v>0.25</v>
      </c>
      <c r="D12" s="75">
        <v>0.3</v>
      </c>
      <c r="E12" s="76">
        <f t="shared" si="1"/>
        <v>150</v>
      </c>
      <c r="F12" s="77">
        <f>C12/B2</f>
        <v>7.4850299401197612E-2</v>
      </c>
      <c r="G12" s="78">
        <f>F12*(1+B1)</f>
        <v>8.420658682634731E-2</v>
      </c>
      <c r="H12" s="78">
        <f t="shared" si="0"/>
        <v>42.103293413173652</v>
      </c>
    </row>
    <row r="13" spans="1:8" ht="15.75" thickBot="1" x14ac:dyDescent="0.3">
      <c r="A13" s="60" t="s">
        <v>185</v>
      </c>
      <c r="B13" s="60">
        <v>500</v>
      </c>
      <c r="C13" s="75">
        <v>0.35</v>
      </c>
      <c r="D13" s="75">
        <v>0.45</v>
      </c>
      <c r="E13" s="76">
        <f t="shared" si="1"/>
        <v>225</v>
      </c>
      <c r="F13" s="77">
        <f>C13/B2</f>
        <v>0.10479041916167664</v>
      </c>
      <c r="G13" s="78">
        <f>F13*(1+B1)</f>
        <v>0.11788922155688622</v>
      </c>
      <c r="H13" s="78">
        <f t="shared" si="0"/>
        <v>58.944610778443113</v>
      </c>
    </row>
    <row r="14" spans="1:8" ht="15.75" thickBot="1" x14ac:dyDescent="0.3">
      <c r="A14" s="60" t="s">
        <v>186</v>
      </c>
      <c r="B14" s="60">
        <v>50</v>
      </c>
      <c r="C14" s="75">
        <v>6</v>
      </c>
      <c r="D14" s="75">
        <v>6.5</v>
      </c>
      <c r="E14" s="76">
        <f t="shared" si="1"/>
        <v>325</v>
      </c>
      <c r="F14" s="77">
        <f>C14/B2</f>
        <v>1.7964071856287427</v>
      </c>
      <c r="G14" s="78">
        <f>F14*(1+B1)</f>
        <v>2.0209580838323356</v>
      </c>
      <c r="H14" s="78">
        <f t="shared" si="0"/>
        <v>101.04790419161678</v>
      </c>
    </row>
    <row r="15" spans="1:8" ht="15.75" thickBot="1" x14ac:dyDescent="0.3">
      <c r="A15" s="60" t="s">
        <v>187</v>
      </c>
      <c r="B15" s="60">
        <v>100</v>
      </c>
      <c r="C15" s="75">
        <v>3.14</v>
      </c>
      <c r="D15" s="75">
        <v>4</v>
      </c>
      <c r="E15" s="76">
        <f t="shared" si="1"/>
        <v>400</v>
      </c>
      <c r="F15" s="77">
        <f>C15/B2</f>
        <v>0.940119760479042</v>
      </c>
      <c r="G15" s="78">
        <f>F15*(1+B1)</f>
        <v>1.0576347305389222</v>
      </c>
      <c r="H15" s="78">
        <f t="shared" si="0"/>
        <v>105.76347305389223</v>
      </c>
    </row>
    <row r="16" spans="1:8" ht="15.75" thickBot="1" x14ac:dyDescent="0.3">
      <c r="A16" s="60" t="s">
        <v>188</v>
      </c>
      <c r="B16" s="60">
        <v>100</v>
      </c>
      <c r="C16" s="75">
        <v>5.68</v>
      </c>
      <c r="D16" s="75">
        <v>6</v>
      </c>
      <c r="E16" s="76">
        <f t="shared" si="1"/>
        <v>600</v>
      </c>
      <c r="F16" s="77">
        <f>C16/B2</f>
        <v>1.7005988023952097</v>
      </c>
      <c r="G16" s="78">
        <f>F16*(1+B1)</f>
        <v>1.9131736526946108</v>
      </c>
      <c r="H16" s="78">
        <f t="shared" si="0"/>
        <v>191.31736526946108</v>
      </c>
    </row>
    <row r="17" spans="1:8" x14ac:dyDescent="0.25">
      <c r="A17" s="63" t="s">
        <v>189</v>
      </c>
      <c r="B17" s="79">
        <f t="shared" ref="B17:H17" si="2">SUM(B6:B16)</f>
        <v>4450</v>
      </c>
      <c r="C17" s="80">
        <f t="shared" si="2"/>
        <v>26.79</v>
      </c>
      <c r="D17" s="80">
        <f t="shared" si="2"/>
        <v>30</v>
      </c>
      <c r="E17" s="81">
        <f t="shared" si="2"/>
        <v>5365</v>
      </c>
      <c r="F17" s="82">
        <f t="shared" si="2"/>
        <v>8.0209580838323351</v>
      </c>
      <c r="G17" s="82">
        <f t="shared" si="2"/>
        <v>9.0235778443113794</v>
      </c>
      <c r="H17" s="82">
        <f t="shared" si="2"/>
        <v>1564.8952095808384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SOARES FRANÇA</dc:creator>
  <cp:lastModifiedBy>VINÍCIUS SOARES FRANÇA</cp:lastModifiedBy>
  <dcterms:created xsi:type="dcterms:W3CDTF">2023-08-18T14:11:20Z</dcterms:created>
  <dcterms:modified xsi:type="dcterms:W3CDTF">2023-08-18T15:01:19Z</dcterms:modified>
</cp:coreProperties>
</file>