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hamanw\Dropbox\Meta Analysis Project\Extraction\Transgenerational Meta-Analysis\R\data\"/>
    </mc:Choice>
  </mc:AlternateContent>
  <xr:revisionPtr revIDLastSave="0" documentId="13_ncr:1_{2A613B2C-1B4C-4FD3-A517-B82CFD0DE142}" xr6:coauthVersionLast="43" xr6:coauthVersionMax="43" xr10:uidLastSave="{00000000-0000-0000-0000-000000000000}"/>
  <bookViews>
    <workbookView xWindow="-120" yWindow="-120" windowWidth="29040" windowHeight="15840" activeTab="1" xr2:uid="{00000000-000D-0000-FFFF-FFFF00000000}"/>
  </bookViews>
  <sheets>
    <sheet name="Body_Weight" sheetId="2" r:id="rId1"/>
    <sheet name="Body_Weight F0"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 i="1" l="1"/>
  <c r="N10" i="1"/>
  <c r="N9" i="1"/>
  <c r="N15" i="1"/>
  <c r="O11" i="1"/>
  <c r="O9" i="1"/>
  <c r="N4" i="1"/>
  <c r="N5" i="1"/>
  <c r="N6" i="1"/>
  <c r="N12" i="1"/>
  <c r="N13" i="1"/>
  <c r="N7" i="1"/>
  <c r="N2" i="1"/>
  <c r="N14" i="1"/>
  <c r="N8" i="1"/>
  <c r="N3" i="1"/>
  <c r="J10" i="1"/>
  <c r="J16" i="1"/>
  <c r="J9" i="1"/>
  <c r="K11" i="1"/>
  <c r="J2" i="1"/>
  <c r="J14" i="1"/>
  <c r="J8" i="1"/>
  <c r="J15" i="1"/>
  <c r="J7" i="1"/>
  <c r="J6" i="1"/>
  <c r="J12" i="1"/>
  <c r="J13" i="1"/>
  <c r="J5" i="1"/>
  <c r="J4" i="1"/>
  <c r="J3" i="1"/>
  <c r="H17" i="1"/>
  <c r="H11" i="1"/>
  <c r="H16" i="1"/>
  <c r="H10" i="1"/>
  <c r="W147" i="2" l="1"/>
  <c r="P147" i="2"/>
  <c r="W142" i="2"/>
  <c r="P142" i="2"/>
  <c r="J142" i="2"/>
  <c r="Q141" i="2"/>
  <c r="W140" i="2"/>
  <c r="P140" i="2"/>
  <c r="W139" i="2"/>
  <c r="P139" i="2"/>
  <c r="W138" i="2"/>
  <c r="P138" i="2"/>
  <c r="W137" i="2"/>
  <c r="P137" i="2"/>
  <c r="W136" i="2"/>
  <c r="P136" i="2"/>
  <c r="W135" i="2"/>
  <c r="P135" i="2"/>
  <c r="W134" i="2"/>
  <c r="P134" i="2"/>
  <c r="W133" i="2"/>
  <c r="P133" i="2"/>
  <c r="W132" i="2"/>
  <c r="P132" i="2"/>
  <c r="W131" i="2"/>
  <c r="P131" i="2"/>
  <c r="Z130" i="2"/>
  <c r="W130" i="2" s="1"/>
  <c r="S130" i="2"/>
  <c r="P130" i="2" s="1"/>
  <c r="Z129" i="2"/>
  <c r="W129" i="2"/>
  <c r="S129" i="2"/>
  <c r="P129" i="2"/>
  <c r="W128" i="2"/>
  <c r="P128" i="2"/>
  <c r="J127" i="2"/>
  <c r="J126" i="2"/>
  <c r="W125" i="2"/>
  <c r="P125" i="2"/>
  <c r="W124" i="2"/>
  <c r="P124" i="2"/>
  <c r="W123" i="2"/>
  <c r="P123" i="2"/>
  <c r="W122" i="2"/>
  <c r="P122" i="2"/>
  <c r="J118" i="2"/>
  <c r="J109" i="2"/>
  <c r="J108" i="2"/>
  <c r="J107" i="2"/>
  <c r="J106" i="2"/>
  <c r="W105" i="2"/>
  <c r="P105" i="2"/>
  <c r="J105" i="2"/>
  <c r="W104" i="2"/>
  <c r="P104" i="2"/>
  <c r="W103" i="2"/>
  <c r="P103" i="2"/>
  <c r="W102" i="2"/>
  <c r="P102" i="2"/>
  <c r="W101" i="2"/>
  <c r="P101" i="2"/>
  <c r="J101" i="2"/>
  <c r="W100" i="2"/>
  <c r="P100" i="2"/>
  <c r="J100" i="2"/>
  <c r="W99" i="2"/>
  <c r="P99" i="2"/>
  <c r="J99" i="2"/>
  <c r="J97" i="2"/>
  <c r="J95" i="2"/>
  <c r="W94" i="2"/>
  <c r="P94" i="2"/>
  <c r="W93" i="2"/>
  <c r="P93" i="2"/>
  <c r="J93" i="2"/>
  <c r="W92" i="2"/>
  <c r="P92" i="2"/>
  <c r="J92" i="2"/>
  <c r="W91" i="2"/>
  <c r="P91" i="2"/>
  <c r="W90" i="2"/>
  <c r="P90" i="2"/>
  <c r="J88" i="2"/>
  <c r="W87" i="2"/>
  <c r="P87" i="2"/>
  <c r="J87" i="2"/>
  <c r="W86" i="2"/>
  <c r="P86" i="2"/>
  <c r="J86" i="2"/>
  <c r="W85" i="2"/>
  <c r="P85" i="2"/>
  <c r="W84" i="2"/>
  <c r="P84" i="2"/>
  <c r="J84" i="2"/>
  <c r="W83" i="2"/>
  <c r="P83" i="2"/>
  <c r="W82" i="2"/>
  <c r="P82" i="2"/>
  <c r="W81" i="2"/>
  <c r="P81" i="2"/>
  <c r="W80" i="2"/>
  <c r="P80" i="2"/>
  <c r="W79" i="2"/>
  <c r="P79" i="2"/>
  <c r="W78" i="2"/>
  <c r="P78" i="2"/>
  <c r="W77" i="2"/>
  <c r="P77" i="2"/>
  <c r="W76" i="2"/>
  <c r="P76" i="2"/>
  <c r="W75" i="2"/>
  <c r="P75" i="2"/>
  <c r="W74" i="2"/>
  <c r="P74" i="2"/>
  <c r="W73" i="2"/>
  <c r="P73" i="2"/>
  <c r="W72" i="2"/>
  <c r="P72" i="2"/>
  <c r="W71" i="2"/>
  <c r="P71" i="2"/>
  <c r="W70" i="2"/>
  <c r="P70" i="2"/>
  <c r="W69" i="2"/>
  <c r="P69" i="2"/>
  <c r="W68" i="2"/>
  <c r="P68" i="2"/>
  <c r="W67" i="2"/>
  <c r="P67" i="2"/>
  <c r="W66" i="2"/>
  <c r="P66" i="2"/>
  <c r="W65" i="2"/>
  <c r="P65" i="2"/>
  <c r="J65" i="2"/>
  <c r="W64" i="2"/>
  <c r="P64" i="2"/>
  <c r="W63" i="2"/>
  <c r="P63" i="2"/>
  <c r="X62" i="2"/>
  <c r="Q62" i="2"/>
  <c r="W61" i="2"/>
  <c r="P61" i="2"/>
  <c r="W60" i="2"/>
  <c r="P60" i="2"/>
  <c r="W59" i="2"/>
  <c r="P59" i="2"/>
  <c r="J59" i="2"/>
  <c r="W58" i="2"/>
  <c r="P58" i="2"/>
  <c r="W57" i="2"/>
  <c r="P57" i="2"/>
  <c r="W56" i="2"/>
  <c r="P56" i="2"/>
  <c r="J56" i="2"/>
  <c r="J55" i="2"/>
  <c r="J54" i="2"/>
  <c r="J53" i="2"/>
  <c r="J52" i="2"/>
  <c r="J50" i="2"/>
  <c r="W49" i="2"/>
  <c r="P49" i="2"/>
  <c r="J49" i="2"/>
  <c r="W48" i="2"/>
  <c r="P48" i="2"/>
  <c r="J48" i="2"/>
  <c r="W47" i="2"/>
  <c r="P47" i="2"/>
  <c r="J47" i="2"/>
  <c r="W46" i="2"/>
  <c r="P46" i="2"/>
  <c r="J46" i="2"/>
  <c r="W45" i="2"/>
  <c r="P45" i="2"/>
  <c r="J45" i="2"/>
  <c r="W44" i="2"/>
  <c r="P44" i="2"/>
  <c r="J44" i="2"/>
  <c r="J40" i="2"/>
  <c r="J39" i="2"/>
  <c r="J38" i="2"/>
  <c r="W36" i="2"/>
  <c r="J36" i="2"/>
  <c r="W35" i="2"/>
  <c r="P35" i="2"/>
  <c r="W34" i="2"/>
  <c r="P34" i="2"/>
  <c r="W33" i="2"/>
  <c r="P33" i="2"/>
  <c r="W32" i="2"/>
  <c r="P32" i="2"/>
  <c r="J32" i="2"/>
  <c r="W31" i="2"/>
  <c r="P31" i="2"/>
  <c r="W30" i="2"/>
  <c r="P30" i="2"/>
  <c r="J30" i="2"/>
  <c r="J24" i="2"/>
  <c r="J23" i="2"/>
  <c r="J22" i="2"/>
  <c r="J21" i="2"/>
  <c r="J20" i="2"/>
  <c r="J19" i="2"/>
  <c r="J18" i="2"/>
  <c r="J13" i="2"/>
  <c r="J12" i="2"/>
  <c r="J11" i="2"/>
  <c r="J10" i="2"/>
  <c r="W9" i="2"/>
  <c r="P9" i="2"/>
  <c r="W8" i="2"/>
  <c r="P8" i="2"/>
  <c r="W7" i="2"/>
  <c r="P7" i="2"/>
  <c r="W6" i="2"/>
  <c r="P6" i="2"/>
  <c r="W5" i="2"/>
  <c r="P5" i="2"/>
  <c r="W4" i="2"/>
  <c r="P4" i="2"/>
  <c r="W3" i="2"/>
  <c r="P3" i="2"/>
  <c r="W2" i="2"/>
  <c r="P2" i="2"/>
</calcChain>
</file>

<file path=xl/sharedStrings.xml><?xml version="1.0" encoding="utf-8"?>
<sst xmlns="http://schemas.openxmlformats.org/spreadsheetml/2006/main" count="2685" uniqueCount="358">
  <si>
    <t>Paper_ID</t>
  </si>
  <si>
    <t>Cohort_ID</t>
  </si>
  <si>
    <t>Study</t>
  </si>
  <si>
    <t>Rodent_type</t>
  </si>
  <si>
    <t>Strain</t>
  </si>
  <si>
    <t>F0_Sex</t>
  </si>
  <si>
    <t>Shared_Control</t>
  </si>
  <si>
    <t>Age_Days</t>
  </si>
  <si>
    <t>F0_Control_Mean</t>
  </si>
  <si>
    <t>F0_Control_SD</t>
  </si>
  <si>
    <t>F0_Control_SE</t>
  </si>
  <si>
    <t>F0_Control_n</t>
  </si>
  <si>
    <t>F0_Treatment_Mean</t>
  </si>
  <si>
    <t>F0_Treatment_SD</t>
  </si>
  <si>
    <t>F0_Treatment_SE</t>
  </si>
  <si>
    <t>F0_Treatment_n</t>
  </si>
  <si>
    <t>Source</t>
  </si>
  <si>
    <t>Notes</t>
  </si>
  <si>
    <t>Adedeji2019</t>
  </si>
  <si>
    <t>Adedeji2019F0</t>
  </si>
  <si>
    <t>Multigenerational</t>
  </si>
  <si>
    <t>Rat</t>
  </si>
  <si>
    <t>Wistar</t>
  </si>
  <si>
    <t>Male</t>
  </si>
  <si>
    <t>Table 1</t>
  </si>
  <si>
    <t>Barbosa2016</t>
  </si>
  <si>
    <t>Barbosa2016F0</t>
  </si>
  <si>
    <t>SD</t>
  </si>
  <si>
    <t>Supp</t>
  </si>
  <si>
    <t>Ding2014</t>
  </si>
  <si>
    <t>Ding2014F0</t>
  </si>
  <si>
    <t>Mouse</t>
  </si>
  <si>
    <t>C57BL/6</t>
  </si>
  <si>
    <t>Female</t>
  </si>
  <si>
    <t>Fig 1</t>
  </si>
  <si>
    <t>Sample Estimated</t>
  </si>
  <si>
    <t>Dunn2009</t>
  </si>
  <si>
    <t>Dunn2009F0</t>
  </si>
  <si>
    <t>Fullston2012</t>
  </si>
  <si>
    <t>Fullston2012F0m</t>
  </si>
  <si>
    <t>One off</t>
  </si>
  <si>
    <t>Fullston2012F0f</t>
  </si>
  <si>
    <t>Giraudo2010</t>
  </si>
  <si>
    <t>Giraudo2010F0</t>
  </si>
  <si>
    <t>Gniuli2008</t>
  </si>
  <si>
    <t>Gniuli2008F0</t>
  </si>
  <si>
    <t>Both</t>
  </si>
  <si>
    <t>Swiss</t>
  </si>
  <si>
    <t>Graus-Nunes2015</t>
  </si>
  <si>
    <t>Graus-Nunes2015F0</t>
  </si>
  <si>
    <t>Huang2017</t>
  </si>
  <si>
    <t>Huang2017F0</t>
  </si>
  <si>
    <t>Table 2</t>
  </si>
  <si>
    <t>King2013</t>
  </si>
  <si>
    <t>King2013fmm</t>
  </si>
  <si>
    <t>Li2012</t>
  </si>
  <si>
    <t>Li2012F0</t>
  </si>
  <si>
    <t>F0_Parent_Exposed</t>
  </si>
  <si>
    <t>Lineage_HFD</t>
  </si>
  <si>
    <t>Exposure_Type</t>
  </si>
  <si>
    <t>F2_Diet_at_measurement</t>
  </si>
  <si>
    <t>Age points</t>
  </si>
  <si>
    <t>Age_Comment (Need to standardize into days)</t>
  </si>
  <si>
    <t>Sex</t>
  </si>
  <si>
    <t>Generation</t>
  </si>
  <si>
    <t>Mean_Control</t>
  </si>
  <si>
    <t>SD_Control</t>
  </si>
  <si>
    <t>SEM_Control</t>
  </si>
  <si>
    <t>Sample_Size_Control_Comments</t>
  </si>
  <si>
    <t>Sample_Size_n_Control</t>
  </si>
  <si>
    <t>Estimated_or_Exact_sample_control?</t>
  </si>
  <si>
    <t>Control_Group_Comments</t>
  </si>
  <si>
    <t>Mean_Treatment</t>
  </si>
  <si>
    <t>SD_Treatment</t>
  </si>
  <si>
    <t>SEM_Treatment</t>
  </si>
  <si>
    <t>Sample_Size_Treatment_Comments</t>
  </si>
  <si>
    <t>Sample_Size_n_Treatment</t>
  </si>
  <si>
    <t>Estimated_or_Exact_sample_treatment ?</t>
  </si>
  <si>
    <t>Treatment comments</t>
  </si>
  <si>
    <t>Group_Label_Paper</t>
  </si>
  <si>
    <t>Final_Inclusion_Exclusion</t>
  </si>
  <si>
    <t>Notes_and_Comments</t>
  </si>
  <si>
    <t>Sarker2018</t>
  </si>
  <si>
    <t>Sarker2018fmm</t>
  </si>
  <si>
    <t>f-m-m</t>
  </si>
  <si>
    <t>Standard</t>
  </si>
  <si>
    <t>F2</t>
  </si>
  <si>
    <t>Exact</t>
  </si>
  <si>
    <t>Fig 4</t>
  </si>
  <si>
    <t>mCTR (Control), mHFD (Treatment)</t>
  </si>
  <si>
    <t>Include</t>
  </si>
  <si>
    <t>Have contacted Sarker regarding SD/SE, will be getting values for those next week</t>
  </si>
  <si>
    <t>Sarker2018fmmm</t>
  </si>
  <si>
    <t>f-m-m-m</t>
  </si>
  <si>
    <t>F3</t>
  </si>
  <si>
    <t>Sarker2018fmf</t>
  </si>
  <si>
    <t>f-m-f</t>
  </si>
  <si>
    <t>fCTR (Control), fHFD (Treatment)</t>
  </si>
  <si>
    <t>Sarker2018fmmf</t>
  </si>
  <si>
    <t>f-m-m-f</t>
  </si>
  <si>
    <t>Dunn2011</t>
  </si>
  <si>
    <t>Dunn2011fmfm</t>
  </si>
  <si>
    <t>f-m-f-m</t>
  </si>
  <si>
    <t>Multiple age points, last age point was used</t>
  </si>
  <si>
    <t>Litter size was four to seven for F3, used sample size of 6</t>
  </si>
  <si>
    <t>Estimate</t>
  </si>
  <si>
    <t>Fig 3</t>
  </si>
  <si>
    <t>Male chow (Control) 3hf(maternal)male (treatment)</t>
  </si>
  <si>
    <t>Control groups not separated by F2 parent, grouped together it seems, data re-extracted, almost imposible to extract any more data, have contacted author for raw data</t>
  </si>
  <si>
    <t>Dunn2011fmmm</t>
  </si>
  <si>
    <t>Male chow (Control) 3hf(paternal)male (treatment)</t>
  </si>
  <si>
    <t>Dunn2011fmff</t>
  </si>
  <si>
    <t>f-m-f-f</t>
  </si>
  <si>
    <t>Female chow (Control) 3hf(maternal)female (treatment)</t>
  </si>
  <si>
    <t>Dunn2011fmmf</t>
  </si>
  <si>
    <t>Female chow (Control) 3hf(paternal)female (treatment)</t>
  </si>
  <si>
    <t>Dunn2009ffm</t>
  </si>
  <si>
    <t xml:space="preserve">f-f-m </t>
  </si>
  <si>
    <t>HFD</t>
  </si>
  <si>
    <t>Fig 2F</t>
  </si>
  <si>
    <t>2Ch(Control) 2HF(M) (Treatment)</t>
  </si>
  <si>
    <t>Data re-extracted using metadigitize, author does not have raw data and seems to hard to extract more data</t>
  </si>
  <si>
    <t>Dunn2009fff</t>
  </si>
  <si>
    <t>f-f-f</t>
  </si>
  <si>
    <t>Fig 2G</t>
  </si>
  <si>
    <t>Dunn2009fmm</t>
  </si>
  <si>
    <t>2Ch(Control) 2HF(P) (Treatment)</t>
  </si>
  <si>
    <t>Dunn2009fmf</t>
  </si>
  <si>
    <t>Dunn2009ffmm</t>
  </si>
  <si>
    <t>f-fm-m</t>
  </si>
  <si>
    <t>2Ch(Control) 2HF(MP) (Treatment)</t>
  </si>
  <si>
    <t>Dunn2009ffmf</t>
  </si>
  <si>
    <t>f-fm-f</t>
  </si>
  <si>
    <t>Fullston2012mmm</t>
  </si>
  <si>
    <t>m-m-m</t>
  </si>
  <si>
    <t>Table III</t>
  </si>
  <si>
    <t>F2 malesF0CD (Control) F2malesF0HFD (Treatment)</t>
  </si>
  <si>
    <t>Fullston2012mmf</t>
  </si>
  <si>
    <t>m-m-f</t>
  </si>
  <si>
    <t>F2 femalesF0CD (Control) F2 femalesF0HFD (Treatment)</t>
  </si>
  <si>
    <t>Fullston2012mfm</t>
  </si>
  <si>
    <t>m-f-m</t>
  </si>
  <si>
    <t>Table IV</t>
  </si>
  <si>
    <t>Fullston2012mff</t>
  </si>
  <si>
    <t>m-f-f</t>
  </si>
  <si>
    <t>Gniuli2008O</t>
  </si>
  <si>
    <t>f-f-fm</t>
  </si>
  <si>
    <t>Described as end of treatment</t>
  </si>
  <si>
    <t>minimum 5-15, will take mid value</t>
  </si>
  <si>
    <t>CF2C(Control), HFF2C(Treatment)</t>
  </si>
  <si>
    <t>Sent an email to Gniuli about sample sizes, reply was: minimum of 5-15 animals</t>
  </si>
  <si>
    <t>Gniuli2008M</t>
  </si>
  <si>
    <t>CF2C(Control), HFF2HF(Treatment)</t>
  </si>
  <si>
    <t>Masuyama2015</t>
  </si>
  <si>
    <t>Masuyama2015a</t>
  </si>
  <si>
    <t>ICR</t>
  </si>
  <si>
    <t>Figure 2</t>
  </si>
  <si>
    <t>D (Control throughout) A (Treatment)</t>
  </si>
  <si>
    <t>We think they presented SE and not SD and as such have input their sd data as se and back calculated to obtain sd</t>
  </si>
  <si>
    <t>Masuyama2015b</t>
  </si>
  <si>
    <t>D (Control) and B (Treatment)</t>
  </si>
  <si>
    <t>Masuyama2015c</t>
  </si>
  <si>
    <t>Fig 6</t>
  </si>
  <si>
    <t>II (Their F1 is our F0, and their F4, is our F3) V (Control, their F4 will be our F2)</t>
  </si>
  <si>
    <t>Masuyama2015d</t>
  </si>
  <si>
    <t>III (Treatment, their F2 will be our F0) and V (Control, their F4 will be our F2)</t>
  </si>
  <si>
    <t>Masuyama2016</t>
  </si>
  <si>
    <t>Masuyama2016mmmf</t>
  </si>
  <si>
    <t xml:space="preserve">ICR </t>
  </si>
  <si>
    <t>m-m-m-f</t>
  </si>
  <si>
    <t xml:space="preserve">F3 </t>
  </si>
  <si>
    <t>samples sizes based on Fig4A</t>
  </si>
  <si>
    <t>Group I</t>
  </si>
  <si>
    <t>Group II</t>
  </si>
  <si>
    <t>I(Control), II(Treatment) - Females</t>
  </si>
  <si>
    <t>Group III</t>
  </si>
  <si>
    <t>I(Control), III(Treatment) -  Females</t>
  </si>
  <si>
    <t>Group IV</t>
  </si>
  <si>
    <t>I(Control), IV(Treatment) - Females</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</si>
  <si>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</si>
  <si>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</si>
  <si>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</si>
  <si>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</si>
  <si>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</si>
  <si>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</si>
  <si>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</si>
  <si>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</si>
  <si>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</si>
  <si>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</si>
  <si>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</si>
  <si>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</si>
  <si>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</si>
  <si>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</si>
  <si>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Fig 5</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</si>
  <si>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</si>
  <si>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</si>
  <si>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</si>
  <si>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</si>
  <si>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</si>
  <si>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</si>
  <si>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</si>
  <si>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</si>
  <si>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</si>
  <si>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</si>
  <si>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</si>
  <si>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</si>
  <si>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</si>
  <si>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</si>
  <si>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</si>
  <si>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</si>
  <si>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</si>
  <si>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</si>
  <si>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</si>
  <si>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</si>
  <si>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</si>
  <si>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</si>
  <si>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</si>
  <si>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Li2012a</t>
  </si>
  <si>
    <t>Assuming 3 months (90 days) from: "GTT and ITT tests were performed in all experimental groups at 3 months of age"</t>
  </si>
  <si>
    <t>n=6-11, assumed mid-value 8</t>
  </si>
  <si>
    <t>n=6-12, assumed mid value 9</t>
  </si>
  <si>
    <t>Table 1 and Supp Table 1</t>
  </si>
  <si>
    <t>NCF2 (Control) HFF2(Treatment)</t>
  </si>
  <si>
    <t>Birth</t>
  </si>
  <si>
    <t xml:space="preserve">mCON/pCON (Control) m/CON/pDIO (Treatment) </t>
  </si>
  <si>
    <t>Weaning (3 weeks)</t>
  </si>
  <si>
    <t>6 months</t>
  </si>
  <si>
    <t>King2013fmf</t>
  </si>
  <si>
    <t>King2013ffm</t>
  </si>
  <si>
    <t xml:space="preserve">mCON/pCON (Control) mDIO/pCON (Treatment) </t>
  </si>
  <si>
    <t>King2013fff</t>
  </si>
  <si>
    <t>King2013ffmm</t>
  </si>
  <si>
    <t xml:space="preserve">mCON/pCON (Control) mDIO/pDIO (Treatment) </t>
  </si>
  <si>
    <t>King2013ffmf</t>
  </si>
  <si>
    <t>F2SC (Control) F2HF (Treatment)</t>
  </si>
  <si>
    <t>Hoile2015</t>
  </si>
  <si>
    <t>n=5-7, assume mid-point 6</t>
  </si>
  <si>
    <t>Figure1A</t>
  </si>
  <si>
    <t>5% F3(D90) 21% F3(D90)</t>
  </si>
  <si>
    <t xml:space="preserve"> (Says offspring were weaned on same diet as mothers ?)</t>
  </si>
  <si>
    <t>5% F3(D456) 21% F3 (D456)</t>
  </si>
  <si>
    <t>Li2012b</t>
  </si>
  <si>
    <t>9 months</t>
  </si>
  <si>
    <t>"n = 4-5/group", we assume 4</t>
  </si>
  <si>
    <t>n=5-14, we assume mid numeber 9</t>
  </si>
  <si>
    <t>Supp Table 1;Figure 1</t>
  </si>
  <si>
    <t>19 days</t>
  </si>
  <si>
    <t>Figure 1</t>
  </si>
  <si>
    <t>Park2018</t>
  </si>
  <si>
    <t>Park2018mfmf</t>
  </si>
  <si>
    <t>m-fm-f</t>
  </si>
  <si>
    <t>27 weeks</t>
  </si>
  <si>
    <t>n=5-12, assumed mid-value for the group sample size</t>
  </si>
  <si>
    <t>Fig2d</t>
  </si>
  <si>
    <t>F2 female to CD (Control) F2 female to HFD (treatment)</t>
  </si>
  <si>
    <t>Park2018mfmm</t>
  </si>
  <si>
    <t xml:space="preserve">m-fm-m </t>
  </si>
  <si>
    <t>Fig 2a</t>
  </si>
  <si>
    <t>F2 male to CD (Control) F2 male to HFD (treatment)</t>
  </si>
  <si>
    <t>Giraudo2010F2</t>
  </si>
  <si>
    <t xml:space="preserve">Both </t>
  </si>
  <si>
    <t xml:space="preserve">Sample size estimated based on Table 2. Assuming that the ratio for Chow:HF was 93/144, we multiplied the N/generation by this ratio to obtain sample size. </t>
  </si>
  <si>
    <t>Figure 4</t>
  </si>
  <si>
    <t>Chow Gen 2 (Control), HF Gen 2 (Treatment)</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</si>
  <si>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</si>
  <si>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Giraudo2010F3</t>
  </si>
  <si>
    <t>f-f-f-fm</t>
  </si>
  <si>
    <t>Chow Gen 3 (Control), HF Gen 3 (Treatment)</t>
  </si>
  <si>
    <t>Final Body Weight (11 weeks)</t>
  </si>
  <si>
    <t>Lannes2015</t>
  </si>
  <si>
    <t>"F1 and F2 offspring had their BM measured weekly and their food and energy intakes measured daily until 3-mo-old"</t>
  </si>
  <si>
    <t>Offspring of the mothers F0 was randomly reduced to six pups in their litters (with a 1:1 sex ratio). All offspring, no matter what food the mother had access were weanedonto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</si>
  <si>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Offspring of the mothers F0 was randomly reduced to six pups in their litters (with a 1:1 sex ratio). All offspring,
no matter what food the mother had access were weaned
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</si>
  <si>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SC-F2 (Control) HF-F2 (Treatment)</t>
  </si>
  <si>
    <t>We think they presented SE and not SD and so we have assumed that their SD value is in fact SE</t>
  </si>
  <si>
    <t>Thompson2019</t>
  </si>
  <si>
    <t>Thompson2019ffm</t>
  </si>
  <si>
    <t>f-f-m</t>
  </si>
  <si>
    <t>Multiple age points, took last point</t>
  </si>
  <si>
    <t>Con-CHOW(Control), HF/HS-Chow(Treatment)</t>
  </si>
  <si>
    <t>Thompson2019fffm</t>
  </si>
  <si>
    <t>f-f-f-m</t>
  </si>
  <si>
    <t>Winther2019</t>
  </si>
  <si>
    <t>Winther2019ffm</t>
  </si>
  <si>
    <t>n=9-10, conservative value taken</t>
  </si>
  <si>
    <t>CON-CON (Control) HFD-CON (Treatment)</t>
  </si>
  <si>
    <t>cannot extract more data as HFD begins when they are older</t>
  </si>
  <si>
    <t>Winther2019fff</t>
  </si>
  <si>
    <t>Table 3</t>
  </si>
  <si>
    <t>F2-SC(Control), F2-HF(Treatment)</t>
  </si>
  <si>
    <t>Hanafi2015</t>
  </si>
  <si>
    <t>Hanafi2015fmm</t>
  </si>
  <si>
    <t>F2-CF1 (Control), F2-OF1M(Treatment)</t>
  </si>
  <si>
    <t>Extracted again</t>
  </si>
  <si>
    <t>Hanafi2015ffm</t>
  </si>
  <si>
    <t>F2-CF1 (Control), F2-OF1F(Treatment)</t>
  </si>
  <si>
    <t>Hanafi2015fmf</t>
  </si>
  <si>
    <t>Hanafi2015fff</t>
  </si>
  <si>
    <t>Barbosa2016mfmfM</t>
  </si>
  <si>
    <t>Estimated age according supplemetary table t4 and matching with graph</t>
  </si>
  <si>
    <t>n=10-13,  (conservative value taken)</t>
  </si>
  <si>
    <t>Supp Table T4</t>
  </si>
  <si>
    <t>GpatCD-CD(Control), GpatHF-HF(Treatment)</t>
  </si>
  <si>
    <t>Paper shows weeks on cd or hfd, not the age of the animal, means we have to calculate the age and this is trick as animals subjected to a hfd were subjected at 10 weeks, no point extracting more data as we are interested in 21 days and 90</t>
  </si>
  <si>
    <t>Barbosa2016mmfO</t>
  </si>
  <si>
    <t>GpatCD-CD(Control), GpatHF-CD(Treatment)</t>
  </si>
  <si>
    <t>Barbosa2016mfmmM</t>
  </si>
  <si>
    <t>m-fm-m</t>
  </si>
  <si>
    <t xml:space="preserve">Estimated age according supplemetary table t4 and end of study </t>
  </si>
  <si>
    <t>n=18-24 (conservative value taken)</t>
  </si>
  <si>
    <t>Supp Table T6</t>
  </si>
  <si>
    <t>Barbosa2016mmmO</t>
  </si>
  <si>
    <t>Fig2</t>
  </si>
  <si>
    <t>Armitage2007</t>
  </si>
  <si>
    <t>Armitage2007fff</t>
  </si>
  <si>
    <t>Control Diet F2 (Control), Fat-rich diet F2 (Treatment)</t>
  </si>
  <si>
    <t>Tait2015</t>
  </si>
  <si>
    <t>Tait2015ffmF2</t>
  </si>
  <si>
    <t>We obtained estimates from S1 table, assuming 8 dams mated and produced 8 pubs, with a 1:1 male to female ratio</t>
  </si>
  <si>
    <t>We obtained this estimate from S1 table, assuming 6 dams mated and produced 8 pups. Divided by 2, to account for males and females, assumed 1:1 male to female ratio</t>
  </si>
  <si>
    <t>Fig 2</t>
  </si>
  <si>
    <t>R(Control) HF(Treatment) - F2</t>
  </si>
  <si>
    <t>Sent an email to Vickers about sample sizes, particuarly to clarify post-weaning sample sizes. UPDATE: No response</t>
  </si>
  <si>
    <t>Tait2015ffmF3</t>
  </si>
  <si>
    <t>We obtained estimates from S1 table, assuming 9 dams mated and produced 8 pubs, with a 1:1 male to female ratio</t>
  </si>
  <si>
    <t>We obtained estimates from S1 table, assuming 10 dams mated and produced 8 pups, with a 1:1 male to female ratio</t>
  </si>
  <si>
    <t>R(Control) HF(Treatment) - F3</t>
  </si>
  <si>
    <t>Tait2015fffF2</t>
  </si>
  <si>
    <t>We obtained this estimate from S1 table, assuming 6 dams mated and produced 8 pups. Divided by 2, to account for males and females</t>
  </si>
  <si>
    <t>Tait2015fffF3</t>
  </si>
  <si>
    <t>We obtained an estimate by assuming 10 dams mated and produced 8 pups, with a 1:1 male to female ratio</t>
  </si>
  <si>
    <t>Weaning</t>
  </si>
  <si>
    <t>Found in Supp (post weaning sample sizes given)</t>
  </si>
  <si>
    <t>Adult</t>
  </si>
  <si>
    <t>Nasu2007</t>
  </si>
  <si>
    <t>Newborn (0 weeks)</t>
  </si>
  <si>
    <t>C-N F3(Control) C-F F3(Treatment)</t>
  </si>
  <si>
    <t>Cannot find contact details</t>
  </si>
  <si>
    <t>Control(Control), HFD(Treatment)</t>
  </si>
  <si>
    <t>deAssis2012</t>
  </si>
  <si>
    <t>deAssis2012mF2</t>
  </si>
  <si>
    <t xml:space="preserve">Rat </t>
  </si>
  <si>
    <t>Post-natal day 2</t>
  </si>
  <si>
    <t>Based on this from Supp Figure S2:  "Number of pups per
litter in F1(Control: n=11, HF: n=15), F2(Control: n=12, HF: n=5) and F3(Control: n=8, EE2:
n=7)" HOWEVER HF F3 OBTAINED FROM FIGURE ITSELF AND NOT DESCRIPTION</t>
  </si>
  <si>
    <t>Supp Figure S2</t>
  </si>
  <si>
    <t>Con F2(Control), HF F2(Treatment)</t>
  </si>
  <si>
    <t>Paper indicates both male and female exposures, however do not know which one for the data extracted, sent email to De Assis to clarify, UPDATE: deAssis replied confirming lineage</t>
  </si>
  <si>
    <t>deAssis2012mF3</t>
  </si>
  <si>
    <t>Con F3(Control), HF F3(Treatment)</t>
  </si>
  <si>
    <t>deAssis2012fF2</t>
  </si>
  <si>
    <t>deAssis2012fF3</t>
  </si>
  <si>
    <t>Armitage2007ffm</t>
  </si>
  <si>
    <t>Masuyama2015F0A</t>
  </si>
  <si>
    <t>Masuyama2015F0B</t>
  </si>
  <si>
    <t>Nasu2007F0</t>
  </si>
  <si>
    <t>Park2018F0</t>
  </si>
  <si>
    <t>King2013F0</t>
  </si>
  <si>
    <t>Effect_Size_ID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</si>
</sst>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bgColor indexed="64"/>
      </patternFill>
    </fill>
    <fill>
      <patternFill patternType="solid">
        <fgColor theme="2" tint="-0.499984740745262"/>
        <bgColor indexed="64"/>
      </patternFill>
    </fill>
    <fill>
      <patternFill patternType="solid">
        <fgColor rgb="FFFF3300"/>
        <bgColor indexed="64"/>
      </patternFill>
    </fill>
    <fill>
      <patternFill patternType="solid">
        <fgColor theme="4" tint="0.39997558519241921"/>
        <bgColor indexed="64"/>
      </patternFill>
    </fill>
    <fill>
      <patternFill patternType="solid">
        <fgColor rgb="FFB0509B"/>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0">
    <xf numFmtId="0" fontId="0" fillId="0" borderId="0" xfId="0"/>
    <xf numFmtId="0" fontId="16" fillId="0" borderId="10" xfId="0" applyFont="1" applyBorder="1"/>
    <xf numFmtId="0" fontId="16" fillId="0" borderId="10" xfId="0" applyFont="1" applyBorder="1" applyAlignment="1">
      <alignment horizontal="left"/>
    </xf>
    <xf numFmtId="2" fontId="16" fillId="0" borderId="10" xfId="0" applyNumberFormat="1" applyFont="1" applyBorder="1"/>
    <xf numFmtId="0" fontId="0" fillId="0" borderId="10" xfId="0" applyBorder="1"/>
    <xf numFmtId="0" fontId="0" fillId="33" borderId="10" xfId="0" applyFill="1" applyBorder="1"/>
    <xf numFmtId="0" fontId="0" fillId="33" borderId="10" xfId="0" applyFill="1" applyBorder="1" applyAlignment="1">
      <alignment wrapText="1"/>
    </xf>
    <xf numFmtId="0" fontId="0" fillId="33" borderId="10" xfId="0" applyFill="1" applyBorder="1" applyAlignment="1">
      <alignment horizontal="left"/>
    </xf>
    <xf numFmtId="2" fontId="18" fillId="33" borderId="10" xfId="0" applyNumberFormat="1" applyFont="1" applyFill="1" applyBorder="1"/>
    <xf numFmtId="0" fontId="0" fillId="34" borderId="10" xfId="0" applyFill="1" applyBorder="1"/>
    <xf numFmtId="2" fontId="18" fillId="33" borderId="10" xfId="0" applyNumberFormat="1" applyFont="1" applyFill="1" applyBorder="1" applyAlignment="1">
      <alignment vertical="center"/>
    </xf>
    <xf numFmtId="0" fontId="0" fillId="35" borderId="10" xfId="0" applyFill="1" applyBorder="1"/>
    <xf numFmtId="0" fontId="0" fillId="35" borderId="10" xfId="0" applyFill="1" applyBorder="1" applyAlignment="1">
      <alignment wrapText="1"/>
    </xf>
    <xf numFmtId="0" fontId="19" fillId="35" borderId="10" xfId="0" applyFont="1" applyFill="1" applyBorder="1"/>
    <xf numFmtId="0" fontId="0" fillId="35" borderId="10" xfId="0" applyFill="1" applyBorder="1" applyAlignment="1">
      <alignment horizontal="left"/>
    </xf>
    <xf numFmtId="2" fontId="0" fillId="36" borderId="10" xfId="0" applyNumberFormat="1" applyFill="1" applyBorder="1"/>
    <xf numFmtId="0" fontId="0" fillId="36" borderId="10" xfId="0" applyFill="1" applyBorder="1"/>
    <xf numFmtId="0" fontId="18" fillId="35" borderId="10" xfId="0" applyFont="1" applyFill="1" applyBorder="1"/>
    <xf numFmtId="0" fontId="0" fillId="37" borderId="10" xfId="0" applyFill="1" applyBorder="1"/>
    <xf numFmtId="0" fontId="0" fillId="37" borderId="10" xfId="0" applyFill="1" applyBorder="1" applyAlignment="1">
      <alignment wrapText="1"/>
    </xf>
    <xf numFmtId="0" fontId="0" fillId="37" borderId="10" xfId="0" applyFill="1" applyBorder="1" applyAlignment="1">
      <alignment horizontal="left"/>
    </xf>
    <xf numFmtId="2" fontId="0" fillId="38" borderId="10" xfId="0" applyNumberFormat="1" applyFill="1" applyBorder="1"/>
    <xf numFmtId="0" fontId="0" fillId="38" borderId="10" xfId="0" applyFill="1" applyBorder="1"/>
    <xf numFmtId="0" fontId="18" fillId="37" borderId="10" xfId="0" applyFont="1" applyFill="1" applyBorder="1"/>
    <xf numFmtId="0" fontId="18" fillId="37" borderId="10" xfId="0" applyFont="1" applyFill="1" applyBorder="1" applyAlignment="1">
      <alignment vertical="center"/>
    </xf>
    <xf numFmtId="0" fontId="0" fillId="39" borderId="10" xfId="0" applyFill="1" applyBorder="1"/>
    <xf numFmtId="0" fontId="0" fillId="39" borderId="10" xfId="0" applyFill="1" applyBorder="1" applyAlignment="1">
      <alignment wrapText="1"/>
    </xf>
    <xf numFmtId="0" fontId="0" fillId="39" borderId="10" xfId="0" applyFill="1" applyBorder="1" applyAlignment="1">
      <alignment horizontal="left"/>
    </xf>
    <xf numFmtId="2" fontId="18" fillId="39" borderId="10" xfId="0" applyNumberFormat="1" applyFont="1" applyFill="1" applyBorder="1"/>
    <xf numFmtId="0" fontId="0" fillId="40" borderId="10" xfId="0" applyFill="1" applyBorder="1"/>
    <xf numFmtId="0" fontId="0" fillId="40" borderId="10" xfId="0" applyFill="1" applyBorder="1" applyAlignment="1">
      <alignment horizontal="left"/>
    </xf>
    <xf numFmtId="2" fontId="18" fillId="40" borderId="10" xfId="0" applyNumberFormat="1" applyFont="1" applyFill="1" applyBorder="1"/>
    <xf numFmtId="2" fontId="0" fillId="40" borderId="10" xfId="0" applyNumberFormat="1" applyFill="1" applyBorder="1"/>
    <xf numFmtId="17" fontId="19" fillId="40" borderId="10" xfId="0" applyNumberFormat="1" applyFont="1" applyFill="1" applyBorder="1"/>
    <xf numFmtId="0" fontId="0" fillId="41" borderId="10" xfId="0" applyFill="1" applyBorder="1"/>
    <xf numFmtId="0" fontId="0" fillId="41" borderId="10" xfId="0" applyFill="1" applyBorder="1" applyAlignment="1">
      <alignment wrapText="1"/>
    </xf>
    <xf numFmtId="0" fontId="0" fillId="41" borderId="10" xfId="0" applyFill="1" applyBorder="1" applyAlignment="1">
      <alignment horizontal="left"/>
    </xf>
    <xf numFmtId="2" fontId="18" fillId="41" borderId="10" xfId="0" applyNumberFormat="1" applyFont="1" applyFill="1" applyBorder="1"/>
    <xf numFmtId="0" fontId="0" fillId="42" borderId="10" xfId="0" applyFill="1" applyBorder="1"/>
    <xf numFmtId="0" fontId="0" fillId="43" borderId="10" xfId="0" applyFill="1" applyBorder="1"/>
    <xf numFmtId="0" fontId="0" fillId="44" borderId="10" xfId="0" applyFill="1" applyBorder="1" applyAlignment="1">
      <alignment vertical="top"/>
    </xf>
    <xf numFmtId="0" fontId="0" fillId="44" borderId="10" xfId="0" applyFill="1" applyBorder="1" applyAlignment="1">
      <alignment horizontal="left" vertical="top"/>
    </xf>
    <xf numFmtId="0" fontId="0" fillId="44" borderId="10" xfId="0" applyFill="1" applyBorder="1"/>
    <xf numFmtId="2" fontId="18" fillId="44" borderId="10" xfId="0" applyNumberFormat="1" applyFont="1" applyFill="1" applyBorder="1" applyAlignment="1">
      <alignment vertical="top"/>
    </xf>
    <xf numFmtId="0" fontId="18" fillId="44" borderId="10" xfId="0" applyFont="1" applyFill="1" applyBorder="1" applyAlignment="1">
      <alignment vertical="top"/>
    </xf>
    <xf numFmtId="0" fontId="0" fillId="45" borderId="10" xfId="0" applyFill="1" applyBorder="1"/>
    <xf numFmtId="0" fontId="0" fillId="46" borderId="10" xfId="0" applyFill="1" applyBorder="1"/>
    <xf numFmtId="0" fontId="0" fillId="46" borderId="10" xfId="0" applyFill="1" applyBorder="1" applyAlignment="1">
      <alignment wrapText="1"/>
    </xf>
    <xf numFmtId="0" fontId="0" fillId="46" borderId="10" xfId="0" applyFill="1" applyBorder="1" applyAlignment="1">
      <alignment horizontal="left"/>
    </xf>
    <xf numFmtId="2" fontId="18" fillId="46" borderId="10" xfId="0" applyNumberFormat="1" applyFont="1" applyFill="1" applyBorder="1"/>
    <xf numFmtId="0" fontId="0" fillId="47" borderId="10" xfId="0" applyFill="1" applyBorder="1"/>
    <xf numFmtId="0" fontId="0" fillId="47" borderId="10" xfId="0" applyFill="1" applyBorder="1" applyAlignment="1">
      <alignment wrapText="1"/>
    </xf>
    <xf numFmtId="0" fontId="19" fillId="47" borderId="10" xfId="0" applyFont="1" applyFill="1" applyBorder="1"/>
    <xf numFmtId="0" fontId="0" fillId="47" borderId="10" xfId="0" applyFill="1" applyBorder="1" applyAlignment="1">
      <alignment horizontal="left"/>
    </xf>
    <xf numFmtId="2" fontId="18" fillId="47" borderId="10" xfId="0" applyNumberFormat="1" applyFont="1" applyFill="1" applyBorder="1"/>
    <xf numFmtId="0" fontId="0" fillId="48" borderId="10" xfId="0" applyFill="1" applyBorder="1"/>
    <xf numFmtId="0" fontId="0" fillId="49" borderId="10" xfId="0" applyFill="1" applyBorder="1"/>
    <xf numFmtId="0" fontId="0" fillId="50" borderId="10" xfId="0" applyFill="1" applyBorder="1"/>
    <xf numFmtId="0" fontId="0" fillId="51" borderId="10" xfId="0" applyFill="1" applyBorder="1"/>
    <xf numFmtId="0" fontId="0" fillId="51" borderId="10" xfId="0" applyFill="1" applyBorder="1" applyAlignment="1">
      <alignment horizontal="left"/>
    </xf>
    <xf numFmtId="2" fontId="18" fillId="51" borderId="10" xfId="0" applyNumberFormat="1" applyFont="1" applyFill="1" applyBorder="1"/>
    <xf numFmtId="2" fontId="0" fillId="51" borderId="10" xfId="0" applyNumberFormat="1" applyFill="1" applyBorder="1"/>
    <xf numFmtId="0" fontId="18" fillId="51" borderId="10" xfId="0" applyFont="1" applyFill="1" applyBorder="1"/>
    <xf numFmtId="0" fontId="0" fillId="52" borderId="10" xfId="0" applyFill="1" applyBorder="1"/>
    <xf numFmtId="0" fontId="0" fillId="52" borderId="10" xfId="0" applyFill="1" applyBorder="1" applyAlignment="1">
      <alignment wrapText="1"/>
    </xf>
    <xf numFmtId="0" fontId="0" fillId="52" borderId="10" xfId="0" applyFill="1" applyBorder="1" applyAlignment="1">
      <alignment horizontal="left" wrapText="1"/>
    </xf>
    <xf numFmtId="0" fontId="0" fillId="52" borderId="10" xfId="0" applyFill="1" applyBorder="1" applyAlignment="1">
      <alignment horizontal="left"/>
    </xf>
    <xf numFmtId="2" fontId="18" fillId="52" borderId="10" xfId="0" applyNumberFormat="1" applyFont="1" applyFill="1" applyBorder="1"/>
    <xf numFmtId="2" fontId="0" fillId="52" borderId="10" xfId="0" applyNumberFormat="1" applyFill="1" applyBorder="1"/>
    <xf numFmtId="0" fontId="18" fillId="52" borderId="10" xfId="0" applyFont="1" applyFill="1" applyBorder="1"/>
    <xf numFmtId="2" fontId="18" fillId="52" borderId="10" xfId="0" applyNumberFormat="1" applyFont="1" applyFill="1" applyBorder="1" applyAlignment="1">
      <alignment horizontal="right" vertical="center"/>
    </xf>
    <xf numFmtId="0" fontId="0" fillId="53" borderId="10" xfId="0" applyFill="1" applyBorder="1"/>
    <xf numFmtId="0" fontId="0" fillId="53" borderId="10" xfId="0" applyFill="1" applyBorder="1" applyAlignment="1">
      <alignment horizontal="left" wrapText="1"/>
    </xf>
    <xf numFmtId="0" fontId="0" fillId="53" borderId="10" xfId="0" applyFill="1" applyBorder="1" applyAlignment="1">
      <alignment horizontal="left"/>
    </xf>
    <xf numFmtId="2" fontId="18" fillId="53" borderId="10" xfId="0" applyNumberFormat="1" applyFont="1" applyFill="1" applyBorder="1"/>
    <xf numFmtId="16" fontId="0" fillId="53" borderId="10" xfId="0" applyNumberFormat="1" applyFill="1" applyBorder="1"/>
    <xf numFmtId="0" fontId="0" fillId="54" borderId="10" xfId="0" applyFill="1" applyBorder="1"/>
    <xf numFmtId="0" fontId="0" fillId="54" borderId="10" xfId="0" applyFill="1" applyBorder="1" applyAlignment="1">
      <alignment horizontal="left"/>
    </xf>
    <xf numFmtId="2" fontId="18" fillId="54" borderId="10" xfId="0" applyNumberFormat="1" applyFont="1" applyFill="1" applyBorder="1"/>
    <xf numFmtId="0" fontId="18" fillId="54" borderId="10" xfId="0" applyFont="1" applyFill="1" applyBorder="1"/>
    <xf numFmtId="2" fontId="18" fillId="54" borderId="10" xfId="0" applyNumberFormat="1" applyFont="1" applyFill="1" applyBorder="1" applyAlignment="1">
      <alignment horizontal="right" vertical="center"/>
    </xf>
    <xf numFmtId="0" fontId="0" fillId="55" borderId="10" xfId="0" applyFill="1" applyBorder="1" applyAlignment="1">
      <alignment horizontal="left"/>
    </xf>
    <xf numFmtId="0" fontId="0" fillId="55" borderId="10" xfId="0" applyFill="1" applyBorder="1" applyAlignment="1">
      <alignment horizontal="right"/>
    </xf>
    <xf numFmtId="0" fontId="0" fillId="55" borderId="10" xfId="0" applyFill="1" applyBorder="1"/>
    <xf numFmtId="2" fontId="0" fillId="55" borderId="10" xfId="0" applyNumberFormat="1" applyFill="1" applyBorder="1" applyAlignment="1">
      <alignment horizontal="left"/>
    </xf>
    <xf numFmtId="0" fontId="0" fillId="55" borderId="10" xfId="0" applyFill="1" applyBorder="1" applyAlignment="1">
      <alignment horizontal="left" wrapText="1"/>
    </xf>
    <xf numFmtId="2" fontId="18" fillId="55" borderId="10" xfId="0" applyNumberFormat="1" applyFont="1" applyFill="1" applyBorder="1" applyAlignment="1">
      <alignment horizontal="left"/>
    </xf>
    <xf numFmtId="0" fontId="18" fillId="55" borderId="10" xfId="0" applyFont="1" applyFill="1" applyBorder="1" applyAlignment="1">
      <alignment horizontal="left" vertical="center"/>
    </xf>
    <xf numFmtId="0" fontId="18" fillId="55" borderId="10" xfId="0" applyFont="1" applyFill="1" applyBorder="1" applyAlignment="1">
      <alignment horizontal="left"/>
    </xf>
    <xf numFmtId="0" fontId="0" fillId="56" borderId="10" xfId="0" applyFill="1" applyBorder="1"/>
    <xf numFmtId="0" fontId="0" fillId="56" borderId="10" xfId="0" applyFill="1" applyBorder="1" applyAlignment="1">
      <alignment horizontal="left"/>
    </xf>
    <xf numFmtId="2" fontId="0" fillId="56" borderId="10" xfId="0" applyNumberFormat="1" applyFill="1" applyBorder="1"/>
    <xf numFmtId="0" fontId="0" fillId="49" borderId="10" xfId="0" applyFill="1" applyBorder="1" applyAlignment="1">
      <alignment horizontal="left"/>
    </xf>
    <xf numFmtId="2" fontId="0" fillId="49" borderId="10" xfId="0" applyNumberFormat="1" applyFill="1" applyBorder="1"/>
    <xf numFmtId="0" fontId="0" fillId="34" borderId="10" xfId="0" applyFill="1" applyBorder="1" applyAlignment="1">
      <alignment horizontal="left"/>
    </xf>
    <xf numFmtId="2" fontId="0" fillId="34" borderId="10" xfId="0" applyNumberFormat="1" applyFill="1" applyBorder="1"/>
    <xf numFmtId="16" fontId="0" fillId="34" borderId="10" xfId="0" applyNumberFormat="1" applyFill="1" applyBorder="1"/>
    <xf numFmtId="0" fontId="19" fillId="42" borderId="10" xfId="0" applyFont="1" applyFill="1" applyBorder="1"/>
    <xf numFmtId="0" fontId="0" fillId="42" borderId="10" xfId="0" applyFill="1" applyBorder="1" applyAlignment="1">
      <alignment horizontal="left"/>
    </xf>
    <xf numFmtId="2" fontId="18" fillId="42" borderId="10" xfId="0" applyNumberFormat="1" applyFont="1" applyFill="1" applyBorder="1"/>
    <xf numFmtId="2" fontId="0" fillId="42" borderId="10" xfId="0" applyNumberFormat="1" applyFill="1" applyBorder="1"/>
    <xf numFmtId="0" fontId="18" fillId="42" borderId="10" xfId="0" applyFont="1" applyFill="1" applyBorder="1"/>
    <xf numFmtId="0" fontId="0" fillId="45" borderId="10" xfId="0" applyFill="1" applyBorder="1" applyAlignment="1">
      <alignment wrapText="1"/>
    </xf>
    <xf numFmtId="0" fontId="0" fillId="45" borderId="10" xfId="0" applyFill="1" applyBorder="1" applyAlignment="1">
      <alignment horizontal="left"/>
    </xf>
    <xf numFmtId="2" fontId="0" fillId="45" borderId="10" xfId="0" applyNumberFormat="1" applyFill="1" applyBorder="1"/>
    <xf numFmtId="0" fontId="0" fillId="48" borderId="10" xfId="0" applyFill="1" applyBorder="1" applyAlignment="1">
      <alignment horizontal="left"/>
    </xf>
    <xf numFmtId="2" fontId="18" fillId="48" borderId="10" xfId="0" applyNumberFormat="1" applyFont="1" applyFill="1" applyBorder="1"/>
    <xf numFmtId="0" fontId="18" fillId="48" borderId="10" xfId="0" applyFont="1" applyFill="1" applyBorder="1"/>
    <xf numFmtId="0" fontId="19" fillId="48" borderId="10" xfId="0" applyFont="1" applyFill="1" applyBorder="1"/>
    <xf numFmtId="2" fontId="18" fillId="49" borderId="10" xfId="0" applyNumberFormat="1" applyFont="1" applyFill="1" applyBorder="1"/>
    <xf numFmtId="0" fontId="18" fillId="49" borderId="10" xfId="0" applyFont="1" applyFill="1" applyBorder="1"/>
    <xf numFmtId="0" fontId="0" fillId="50" borderId="10" xfId="0" applyFill="1" applyBorder="1" applyAlignment="1">
      <alignment vertical="top"/>
    </xf>
    <xf numFmtId="0" fontId="0" fillId="50" borderId="10" xfId="0" applyFill="1" applyBorder="1" applyAlignment="1">
      <alignment horizontal="left" vertical="top"/>
    </xf>
    <xf numFmtId="2" fontId="0" fillId="50" borderId="10" xfId="0" applyNumberFormat="1" applyFill="1" applyBorder="1" applyAlignment="1">
      <alignment vertical="top"/>
    </xf>
    <xf numFmtId="2" fontId="18" fillId="50" borderId="10" xfId="0" applyNumberFormat="1" applyFont="1" applyFill="1" applyBorder="1" applyAlignment="1">
      <alignment vertical="top"/>
    </xf>
    <xf numFmtId="0" fontId="18" fillId="50" borderId="10" xfId="0" applyFont="1" applyFill="1" applyBorder="1" applyAlignment="1">
      <alignment vertical="top"/>
    </xf>
    <xf numFmtId="0" fontId="0" fillId="57" borderId="10" xfId="0" applyFill="1" applyBorder="1"/>
    <xf numFmtId="0" fontId="0" fillId="57" borderId="10" xfId="0" applyFill="1" applyBorder="1" applyAlignment="1">
      <alignment horizontal="left"/>
    </xf>
    <xf numFmtId="2" fontId="0" fillId="57" borderId="10" xfId="0" applyNumberFormat="1" applyFill="1" applyBorder="1"/>
    <xf numFmtId="0" fontId="13" fillId="7" borderId="7" xfId="13"/>
    <xf numFmtId="0" fontId="13" fillId="7" borderId="7" xfId="13" applyAlignment="1">
      <alignment wrapText="1"/>
    </xf>
    <xf numFmtId="0" fontId="13" fillId="7" borderId="7" xfId="13" applyAlignment="1">
      <alignment horizontal="left"/>
    </xf>
    <xf numFmtId="2" fontId="13" fillId="7" borderId="7" xfId="13" applyNumberFormat="1"/>
    <xf numFmtId="0" fontId="0" fillId="43" borderId="10" xfId="0" applyFill="1" applyBorder="1" applyAlignment="1">
      <alignment horizontal="left"/>
    </xf>
    <xf numFmtId="2" fontId="19" fillId="43" borderId="10" xfId="0" applyNumberFormat="1" applyFont="1" applyFill="1" applyBorder="1"/>
    <xf numFmtId="0" fontId="19" fillId="43" borderId="10" xfId="0" applyFont="1" applyFill="1" applyBorder="1"/>
    <xf numFmtId="0" fontId="0" fillId="43" borderId="10" xfId="0" applyFill="1" applyBorder="1" applyAlignment="1">
      <alignment wrapText="1"/>
    </xf>
    <xf numFmtId="0" fontId="0" fillId="58" borderId="10" xfId="0" applyFill="1" applyBorder="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47"/>
  <sheetViews>
    <sheetView topLeftCell="A61" workbookViewId="0">
      <selection activeCell="A86" sqref="A86:I86"/>
    </sheetView>
  </sheetViews>
  <sheetFormatPr defaultColWidth="9.140625" defaultRowHeight="15" x14ac:dyDescent="0.25"/>
  <cols>
    <col min="1" max="1" width="17.5703125" customWidth="1"/>
    <col min="2" max="2" width="22" customWidth="1"/>
    <col min="6" max="6" width="14.42578125" customWidth="1"/>
    <col min="7" max="7" width="12" customWidth="1"/>
    <col min="10" max="10" width="9.140625" style="128"/>
    <col min="11" max="11" width="18" customWidth="1"/>
    <col min="15" max="17" width="9.140625" style="129"/>
    <col min="18" max="18" width="17.85546875" customWidth="1"/>
    <col min="22" max="24" width="9.140625" style="129"/>
    <col min="30" max="30" width="109.5703125" bestFit="1" customWidth="1"/>
    <col min="31" max="31" width="109.5703125" customWidth="1"/>
    <col min="32" max="32" width="255.7109375" bestFit="1" customWidth="1"/>
  </cols>
  <sheetData>
    <row r="1" spans="1:32" s="4" customFormat="1" x14ac:dyDescent="0.25">
      <c r="A1" s="1" t="s">
        <v>0</v>
      </c>
      <c r="B1" s="1" t="s">
        <v>1</v>
      </c>
      <c r="C1" s="1" t="s">
        <v>3</v>
      </c>
      <c r="D1" s="1" t="s">
        <v>4</v>
      </c>
      <c r="E1" s="1" t="s">
        <v>6</v>
      </c>
      <c r="F1" s="1" t="s">
        <v>57</v>
      </c>
      <c r="G1" s="1" t="s">
        <v>58</v>
      </c>
      <c r="H1" s="1" t="s">
        <v>59</v>
      </c>
      <c r="I1" s="1" t="s">
        <v>60</v>
      </c>
      <c r="J1" s="2" t="s">
        <v>7</v>
      </c>
      <c r="K1" s="1" t="s">
        <v>61</v>
      </c>
      <c r="L1" s="1" t="s">
        <v>62</v>
      </c>
      <c r="M1" s="1" t="s">
        <v>63</v>
      </c>
      <c r="N1" s="1" t="s">
        <v>64</v>
      </c>
      <c r="O1" s="3" t="s">
        <v>65</v>
      </c>
      <c r="P1" s="3" t="s">
        <v>66</v>
      </c>
      <c r="Q1" s="3" t="s">
        <v>67</v>
      </c>
      <c r="R1" s="1" t="s">
        <v>68</v>
      </c>
      <c r="S1" s="1" t="s">
        <v>69</v>
      </c>
      <c r="T1" s="1" t="s">
        <v>70</v>
      </c>
      <c r="U1" s="1" t="s">
        <v>71</v>
      </c>
      <c r="V1" s="3" t="s">
        <v>72</v>
      </c>
      <c r="W1" s="3" t="s">
        <v>73</v>
      </c>
      <c r="X1" s="3" t="s">
        <v>74</v>
      </c>
      <c r="Y1" s="1" t="s">
        <v>75</v>
      </c>
      <c r="Z1" s="1" t="s">
        <v>76</v>
      </c>
      <c r="AA1" s="1" t="s">
        <v>77</v>
      </c>
      <c r="AB1" s="1" t="s">
        <v>78</v>
      </c>
      <c r="AC1" s="1" t="s">
        <v>16</v>
      </c>
      <c r="AD1" s="1" t="s">
        <v>79</v>
      </c>
      <c r="AE1" s="1" t="s">
        <v>80</v>
      </c>
      <c r="AF1" s="1" t="s">
        <v>81</v>
      </c>
    </row>
    <row r="2" spans="1:32" s="9" customFormat="1" x14ac:dyDescent="0.25">
      <c r="A2" s="5" t="s">
        <v>82</v>
      </c>
      <c r="B2" s="5" t="s">
        <v>83</v>
      </c>
      <c r="C2" s="6" t="s">
        <v>31</v>
      </c>
      <c r="D2" s="5" t="s">
        <v>32</v>
      </c>
      <c r="E2" s="5">
        <v>1</v>
      </c>
      <c r="F2" s="5" t="s">
        <v>33</v>
      </c>
      <c r="G2" s="5" t="s">
        <v>84</v>
      </c>
      <c r="H2" s="5" t="s">
        <v>40</v>
      </c>
      <c r="I2" s="5" t="s">
        <v>85</v>
      </c>
      <c r="J2" s="7">
        <v>91</v>
      </c>
      <c r="K2" s="5"/>
      <c r="L2" s="5"/>
      <c r="M2" s="5" t="s">
        <v>23</v>
      </c>
      <c r="N2" s="5" t="s">
        <v>86</v>
      </c>
      <c r="O2" s="8">
        <v>29.940999999999999</v>
      </c>
      <c r="P2" s="8">
        <f t="shared" ref="P2:P9" si="0">Q2*(SQRT(S2))</f>
        <v>4.1915629543166828</v>
      </c>
      <c r="Q2" s="8">
        <v>0.60499999999999998</v>
      </c>
      <c r="R2" s="5"/>
      <c r="S2" s="5">
        <v>48</v>
      </c>
      <c r="T2" s="5" t="s">
        <v>87</v>
      </c>
      <c r="U2" s="5"/>
      <c r="V2" s="8">
        <v>32.932000000000002</v>
      </c>
      <c r="W2" s="8">
        <f t="shared" ref="W2:W9" si="1">X2*SQRT(Z2)</f>
        <v>1.9758420989542662</v>
      </c>
      <c r="X2" s="8">
        <v>0.27400000000000002</v>
      </c>
      <c r="Y2" s="5"/>
      <c r="Z2" s="5">
        <v>52</v>
      </c>
      <c r="AA2" s="5" t="s">
        <v>87</v>
      </c>
      <c r="AB2" s="5"/>
      <c r="AC2" s="5" t="s">
        <v>88</v>
      </c>
      <c r="AD2" s="5" t="s">
        <v>89</v>
      </c>
      <c r="AE2" s="5" t="s">
        <v>90</v>
      </c>
      <c r="AF2" s="5" t="s">
        <v>91</v>
      </c>
    </row>
    <row r="3" spans="1:32" s="9" customFormat="1" x14ac:dyDescent="0.25">
      <c r="A3" s="5" t="s">
        <v>82</v>
      </c>
      <c r="B3" s="5" t="s">
        <v>92</v>
      </c>
      <c r="C3" s="6" t="s">
        <v>31</v>
      </c>
      <c r="D3" s="5" t="s">
        <v>32</v>
      </c>
      <c r="E3" s="5">
        <v>2</v>
      </c>
      <c r="F3" s="5" t="s">
        <v>33</v>
      </c>
      <c r="G3" s="5" t="s">
        <v>93</v>
      </c>
      <c r="H3" s="5" t="s">
        <v>40</v>
      </c>
      <c r="I3" s="5" t="s">
        <v>85</v>
      </c>
      <c r="J3" s="7">
        <v>91</v>
      </c>
      <c r="K3" s="5"/>
      <c r="L3" s="5"/>
      <c r="M3" s="5" t="s">
        <v>23</v>
      </c>
      <c r="N3" s="5" t="s">
        <v>94</v>
      </c>
      <c r="O3" s="10">
        <v>30.98</v>
      </c>
      <c r="P3" s="10">
        <f t="shared" si="0"/>
        <v>2.359279127191185</v>
      </c>
      <c r="Q3" s="10">
        <v>0.503</v>
      </c>
      <c r="R3" s="5"/>
      <c r="S3" s="5">
        <v>22</v>
      </c>
      <c r="T3" s="5" t="s">
        <v>87</v>
      </c>
      <c r="U3" s="5"/>
      <c r="V3" s="10">
        <v>32.47</v>
      </c>
      <c r="W3" s="10">
        <f t="shared" si="1"/>
        <v>2.2996578006303459</v>
      </c>
      <c r="X3" s="10">
        <v>0.45100000000000001</v>
      </c>
      <c r="Y3" s="5"/>
      <c r="Z3" s="5">
        <v>26</v>
      </c>
      <c r="AA3" s="5" t="s">
        <v>87</v>
      </c>
      <c r="AB3" s="5"/>
      <c r="AC3" s="5" t="s">
        <v>88</v>
      </c>
      <c r="AD3" s="5" t="s">
        <v>89</v>
      </c>
      <c r="AE3" s="5" t="s">
        <v>90</v>
      </c>
      <c r="AF3" s="5"/>
    </row>
    <row r="4" spans="1:32" s="9" customFormat="1" x14ac:dyDescent="0.25">
      <c r="A4" s="5" t="s">
        <v>82</v>
      </c>
      <c r="B4" s="5" t="s">
        <v>95</v>
      </c>
      <c r="C4" s="6" t="s">
        <v>31</v>
      </c>
      <c r="D4" s="5" t="s">
        <v>32</v>
      </c>
      <c r="E4" s="5">
        <v>3</v>
      </c>
      <c r="F4" s="5" t="s">
        <v>33</v>
      </c>
      <c r="G4" s="5" t="s">
        <v>96</v>
      </c>
      <c r="H4" s="5" t="s">
        <v>40</v>
      </c>
      <c r="I4" s="5" t="s">
        <v>85</v>
      </c>
      <c r="J4" s="7">
        <v>91</v>
      </c>
      <c r="K4" s="5"/>
      <c r="L4" s="5"/>
      <c r="M4" s="5" t="s">
        <v>33</v>
      </c>
      <c r="N4" s="5" t="s">
        <v>86</v>
      </c>
      <c r="O4" s="8">
        <v>23.774000000000001</v>
      </c>
      <c r="P4" s="8">
        <f t="shared" si="0"/>
        <v>1.5839191898578666</v>
      </c>
      <c r="Q4" s="8">
        <v>0.28000000000000003</v>
      </c>
      <c r="R4" s="5"/>
      <c r="S4" s="5">
        <v>32</v>
      </c>
      <c r="T4" s="5" t="s">
        <v>87</v>
      </c>
      <c r="U4" s="5"/>
      <c r="V4" s="8">
        <v>25.547000000000001</v>
      </c>
      <c r="W4" s="8">
        <f t="shared" si="1"/>
        <v>1.3994284547628721</v>
      </c>
      <c r="X4" s="8">
        <v>0.24</v>
      </c>
      <c r="Y4" s="5"/>
      <c r="Z4" s="5">
        <v>34</v>
      </c>
      <c r="AA4" s="5" t="s">
        <v>87</v>
      </c>
      <c r="AB4" s="5"/>
      <c r="AC4" s="5" t="s">
        <v>88</v>
      </c>
      <c r="AD4" s="5" t="s">
        <v>97</v>
      </c>
      <c r="AE4" s="5" t="s">
        <v>90</v>
      </c>
      <c r="AF4" s="5"/>
    </row>
    <row r="5" spans="1:32" s="9" customFormat="1" x14ac:dyDescent="0.25">
      <c r="A5" s="5" t="s">
        <v>82</v>
      </c>
      <c r="B5" s="5" t="s">
        <v>98</v>
      </c>
      <c r="C5" s="6" t="s">
        <v>31</v>
      </c>
      <c r="D5" s="5" t="s">
        <v>32</v>
      </c>
      <c r="E5" s="5">
        <v>4</v>
      </c>
      <c r="F5" s="5" t="s">
        <v>33</v>
      </c>
      <c r="G5" s="5" t="s">
        <v>99</v>
      </c>
      <c r="H5" s="5" t="s">
        <v>40</v>
      </c>
      <c r="I5" s="5" t="s">
        <v>85</v>
      </c>
      <c r="J5" s="7">
        <v>91</v>
      </c>
      <c r="K5" s="5"/>
      <c r="L5" s="5"/>
      <c r="M5" s="5" t="s">
        <v>33</v>
      </c>
      <c r="N5" s="5" t="s">
        <v>94</v>
      </c>
      <c r="O5" s="8">
        <v>25.175999999999998</v>
      </c>
      <c r="P5" s="8">
        <f t="shared" si="0"/>
        <v>2.3120942887347828</v>
      </c>
      <c r="Q5" s="8">
        <v>0.51700000000000002</v>
      </c>
      <c r="R5" s="5"/>
      <c r="S5" s="5">
        <v>20</v>
      </c>
      <c r="T5" s="5" t="s">
        <v>87</v>
      </c>
      <c r="U5" s="5"/>
      <c r="V5" s="8">
        <v>25.992999999999999</v>
      </c>
      <c r="W5" s="8">
        <f t="shared" si="1"/>
        <v>1.2645568393710105</v>
      </c>
      <c r="X5" s="8">
        <v>0.248</v>
      </c>
      <c r="Y5" s="5"/>
      <c r="Z5" s="5">
        <v>26</v>
      </c>
      <c r="AA5" s="5" t="s">
        <v>87</v>
      </c>
      <c r="AB5" s="5"/>
      <c r="AC5" s="5" t="s">
        <v>88</v>
      </c>
      <c r="AD5" s="5" t="s">
        <v>97</v>
      </c>
      <c r="AE5" s="5" t="s">
        <v>90</v>
      </c>
      <c r="AF5" s="5"/>
    </row>
    <row r="6" spans="1:32" s="5" customFormat="1" x14ac:dyDescent="0.25">
      <c r="A6" s="5" t="s">
        <v>82</v>
      </c>
      <c r="B6" s="5" t="s">
        <v>83</v>
      </c>
      <c r="C6" s="6" t="s">
        <v>31</v>
      </c>
      <c r="D6" s="5" t="s">
        <v>32</v>
      </c>
      <c r="E6" s="5">
        <v>1</v>
      </c>
      <c r="F6" s="5" t="s">
        <v>33</v>
      </c>
      <c r="G6" s="5" t="s">
        <v>84</v>
      </c>
      <c r="H6" s="5" t="s">
        <v>40</v>
      </c>
      <c r="I6" s="5" t="s">
        <v>85</v>
      </c>
      <c r="J6" s="7">
        <v>28</v>
      </c>
      <c r="M6" s="5" t="s">
        <v>23</v>
      </c>
      <c r="N6" s="5" t="s">
        <v>86</v>
      </c>
      <c r="O6" s="8">
        <v>18.494</v>
      </c>
      <c r="P6" s="8">
        <f t="shared" si="0"/>
        <v>2.9791273890184686</v>
      </c>
      <c r="Q6" s="8">
        <v>0.43</v>
      </c>
      <c r="S6" s="5">
        <v>48</v>
      </c>
      <c r="T6" s="5" t="s">
        <v>87</v>
      </c>
      <c r="V6" s="8">
        <v>19.672999999999998</v>
      </c>
      <c r="W6" s="8">
        <f t="shared" si="1"/>
        <v>2.3003417137460249</v>
      </c>
      <c r="X6" s="8">
        <v>0.31900000000000001</v>
      </c>
      <c r="Z6" s="5">
        <v>52</v>
      </c>
      <c r="AA6" s="5" t="s">
        <v>87</v>
      </c>
      <c r="AC6" s="5" t="s">
        <v>88</v>
      </c>
      <c r="AD6" s="5" t="s">
        <v>89</v>
      </c>
      <c r="AE6" s="5" t="s">
        <v>90</v>
      </c>
      <c r="AF6" s="5" t="s">
        <v>91</v>
      </c>
    </row>
    <row r="7" spans="1:32" s="5" customFormat="1" x14ac:dyDescent="0.25">
      <c r="A7" s="5" t="s">
        <v>82</v>
      </c>
      <c r="B7" s="5" t="s">
        <v>92</v>
      </c>
      <c r="C7" s="6" t="s">
        <v>31</v>
      </c>
      <c r="D7" s="5" t="s">
        <v>32</v>
      </c>
      <c r="E7" s="5">
        <v>2</v>
      </c>
      <c r="F7" s="5" t="s">
        <v>33</v>
      </c>
      <c r="G7" s="5" t="s">
        <v>93</v>
      </c>
      <c r="H7" s="5" t="s">
        <v>40</v>
      </c>
      <c r="I7" s="5" t="s">
        <v>85</v>
      </c>
      <c r="J7" s="7">
        <v>28</v>
      </c>
      <c r="M7" s="5" t="s">
        <v>23</v>
      </c>
      <c r="N7" s="5" t="s">
        <v>94</v>
      </c>
      <c r="O7" s="10">
        <v>17.923999999999999</v>
      </c>
      <c r="P7" s="10">
        <f t="shared" si="0"/>
        <v>3.0393894123655825</v>
      </c>
      <c r="Q7" s="10">
        <v>0.64800000000000002</v>
      </c>
      <c r="S7" s="5">
        <v>22</v>
      </c>
      <c r="T7" s="5" t="s">
        <v>87</v>
      </c>
      <c r="V7" s="10">
        <v>20.597999999999999</v>
      </c>
      <c r="W7" s="10">
        <f t="shared" si="1"/>
        <v>1.6163891858089128</v>
      </c>
      <c r="X7" s="10">
        <v>0.317</v>
      </c>
      <c r="Z7" s="5">
        <v>26</v>
      </c>
      <c r="AA7" s="5" t="s">
        <v>87</v>
      </c>
      <c r="AC7" s="5" t="s">
        <v>88</v>
      </c>
      <c r="AD7" s="5" t="s">
        <v>89</v>
      </c>
      <c r="AE7" s="5" t="s">
        <v>90</v>
      </c>
    </row>
    <row r="8" spans="1:32" s="5" customFormat="1" x14ac:dyDescent="0.25">
      <c r="A8" s="5" t="s">
        <v>82</v>
      </c>
      <c r="B8" s="5" t="s">
        <v>95</v>
      </c>
      <c r="C8" s="6" t="s">
        <v>31</v>
      </c>
      <c r="D8" s="5" t="s">
        <v>32</v>
      </c>
      <c r="E8" s="5">
        <v>3</v>
      </c>
      <c r="F8" s="5" t="s">
        <v>33</v>
      </c>
      <c r="G8" s="5" t="s">
        <v>96</v>
      </c>
      <c r="H8" s="5" t="s">
        <v>40</v>
      </c>
      <c r="I8" s="5" t="s">
        <v>85</v>
      </c>
      <c r="J8" s="7">
        <v>28</v>
      </c>
      <c r="M8" s="5" t="s">
        <v>33</v>
      </c>
      <c r="N8" s="5" t="s">
        <v>86</v>
      </c>
      <c r="O8" s="8">
        <v>14.615</v>
      </c>
      <c r="P8" s="8">
        <f t="shared" si="0"/>
        <v>2.0930360723121808</v>
      </c>
      <c r="Q8" s="8">
        <v>0.37</v>
      </c>
      <c r="S8" s="5">
        <v>32</v>
      </c>
      <c r="T8" s="5" t="s">
        <v>87</v>
      </c>
      <c r="V8" s="8">
        <v>15.935</v>
      </c>
      <c r="W8" s="8">
        <f t="shared" si="1"/>
        <v>1.3294570320247285</v>
      </c>
      <c r="X8" s="8">
        <v>0.22800000000000001</v>
      </c>
      <c r="Z8" s="5">
        <v>34</v>
      </c>
      <c r="AA8" s="5" t="s">
        <v>87</v>
      </c>
      <c r="AC8" s="5" t="s">
        <v>88</v>
      </c>
      <c r="AD8" s="5" t="s">
        <v>97</v>
      </c>
      <c r="AE8" s="5" t="s">
        <v>90</v>
      </c>
    </row>
    <row r="9" spans="1:32" s="5" customFormat="1" x14ac:dyDescent="0.25">
      <c r="A9" s="5" t="s">
        <v>82</v>
      </c>
      <c r="B9" s="5" t="s">
        <v>98</v>
      </c>
      <c r="C9" s="6" t="s">
        <v>31</v>
      </c>
      <c r="D9" s="5" t="s">
        <v>32</v>
      </c>
      <c r="E9" s="5">
        <v>4</v>
      </c>
      <c r="F9" s="5" t="s">
        <v>33</v>
      </c>
      <c r="G9" s="5" t="s">
        <v>99</v>
      </c>
      <c r="H9" s="5" t="s">
        <v>40</v>
      </c>
      <c r="I9" s="5" t="s">
        <v>85</v>
      </c>
      <c r="J9" s="7">
        <v>28</v>
      </c>
      <c r="M9" s="5" t="s">
        <v>33</v>
      </c>
      <c r="N9" s="5" t="s">
        <v>94</v>
      </c>
      <c r="O9" s="8">
        <v>16.097000000000001</v>
      </c>
      <c r="P9" s="8">
        <f t="shared" si="0"/>
        <v>2.0527104033448071</v>
      </c>
      <c r="Q9" s="8">
        <v>0.45900000000000002</v>
      </c>
      <c r="S9" s="5">
        <v>20</v>
      </c>
      <c r="T9" s="5" t="s">
        <v>87</v>
      </c>
      <c r="V9" s="8">
        <v>16.103000000000002</v>
      </c>
      <c r="W9" s="8">
        <f t="shared" si="1"/>
        <v>1.5093097760234642</v>
      </c>
      <c r="X9" s="8">
        <v>0.29599999999999999</v>
      </c>
      <c r="Z9" s="5">
        <v>26</v>
      </c>
      <c r="AA9" s="5" t="s">
        <v>87</v>
      </c>
      <c r="AC9" s="5" t="s">
        <v>88</v>
      </c>
      <c r="AD9" s="5" t="s">
        <v>97</v>
      </c>
      <c r="AE9" s="5" t="s">
        <v>90</v>
      </c>
    </row>
    <row r="10" spans="1:32" s="5" customFormat="1" x14ac:dyDescent="0.25">
      <c r="A10" s="11" t="s">
        <v>100</v>
      </c>
      <c r="B10" s="11" t="s">
        <v>101</v>
      </c>
      <c r="C10" s="12" t="s">
        <v>31</v>
      </c>
      <c r="D10" s="12" t="s">
        <v>32</v>
      </c>
      <c r="E10" s="11">
        <v>1</v>
      </c>
      <c r="F10" s="11" t="s">
        <v>33</v>
      </c>
      <c r="G10" s="11" t="s">
        <v>102</v>
      </c>
      <c r="H10" s="13" t="s">
        <v>40</v>
      </c>
      <c r="I10" s="13" t="s">
        <v>85</v>
      </c>
      <c r="J10" s="14">
        <f>20*7</f>
        <v>140</v>
      </c>
      <c r="K10" s="11" t="s">
        <v>103</v>
      </c>
      <c r="L10" s="11"/>
      <c r="M10" s="11" t="s">
        <v>23</v>
      </c>
      <c r="N10" s="11" t="s">
        <v>94</v>
      </c>
      <c r="O10" s="15">
        <v>26.153846153846199</v>
      </c>
      <c r="P10" s="15">
        <v>1.48046083355027</v>
      </c>
      <c r="Q10" s="15">
        <v>0.60439560439560203</v>
      </c>
      <c r="R10" s="16" t="s">
        <v>104</v>
      </c>
      <c r="S10" s="16">
        <v>6</v>
      </c>
      <c r="T10" s="16" t="s">
        <v>105</v>
      </c>
      <c r="U10" s="16"/>
      <c r="V10" s="15">
        <v>25.219780219780201</v>
      </c>
      <c r="W10" s="15">
        <v>0.67293674252284896</v>
      </c>
      <c r="X10" s="15">
        <v>0.27472527472527403</v>
      </c>
      <c r="Y10" s="11" t="s">
        <v>104</v>
      </c>
      <c r="Z10" s="17">
        <v>6</v>
      </c>
      <c r="AA10" s="17" t="s">
        <v>105</v>
      </c>
      <c r="AB10" s="11"/>
      <c r="AC10" s="17" t="s">
        <v>106</v>
      </c>
      <c r="AD10" s="11" t="s">
        <v>107</v>
      </c>
      <c r="AE10" s="11" t="s">
        <v>90</v>
      </c>
      <c r="AF10" s="11" t="s">
        <v>108</v>
      </c>
    </row>
    <row r="11" spans="1:32" s="5" customFormat="1" x14ac:dyDescent="0.25">
      <c r="A11" s="11" t="s">
        <v>100</v>
      </c>
      <c r="B11" s="11" t="s">
        <v>109</v>
      </c>
      <c r="C11" s="12" t="s">
        <v>31</v>
      </c>
      <c r="D11" s="12" t="s">
        <v>32</v>
      </c>
      <c r="E11" s="11">
        <v>1</v>
      </c>
      <c r="F11" s="11" t="s">
        <v>33</v>
      </c>
      <c r="G11" s="11" t="s">
        <v>93</v>
      </c>
      <c r="H11" s="13" t="s">
        <v>40</v>
      </c>
      <c r="I11" s="13" t="s">
        <v>85</v>
      </c>
      <c r="J11" s="14">
        <f>20*7</f>
        <v>140</v>
      </c>
      <c r="K11" s="11" t="s">
        <v>103</v>
      </c>
      <c r="L11" s="11"/>
      <c r="M11" s="11" t="s">
        <v>23</v>
      </c>
      <c r="N11" s="11" t="s">
        <v>94</v>
      </c>
      <c r="O11" s="15">
        <v>26.153846153846199</v>
      </c>
      <c r="P11" s="15">
        <v>1.48046083355027</v>
      </c>
      <c r="Q11" s="15">
        <v>0.60439560439560203</v>
      </c>
      <c r="R11" s="16" t="s">
        <v>104</v>
      </c>
      <c r="S11" s="16">
        <v>6</v>
      </c>
      <c r="T11" s="16" t="s">
        <v>105</v>
      </c>
      <c r="U11" s="16"/>
      <c r="V11" s="15">
        <v>26.263736263736298</v>
      </c>
      <c r="W11" s="15">
        <v>1.0766987880365699</v>
      </c>
      <c r="X11" s="15">
        <v>0.439560439560442</v>
      </c>
      <c r="Y11" s="11" t="s">
        <v>104</v>
      </c>
      <c r="Z11" s="17">
        <v>6</v>
      </c>
      <c r="AA11" s="17" t="s">
        <v>105</v>
      </c>
      <c r="AB11" s="11"/>
      <c r="AC11" s="17" t="s">
        <v>106</v>
      </c>
      <c r="AD11" s="11" t="s">
        <v>110</v>
      </c>
      <c r="AE11" s="11" t="s">
        <v>90</v>
      </c>
      <c r="AF11" s="11" t="s">
        <v>108</v>
      </c>
    </row>
    <row r="12" spans="1:32" s="5" customFormat="1" x14ac:dyDescent="0.25">
      <c r="A12" s="11" t="s">
        <v>100</v>
      </c>
      <c r="B12" s="11" t="s">
        <v>111</v>
      </c>
      <c r="C12" s="12" t="s">
        <v>31</v>
      </c>
      <c r="D12" s="12" t="s">
        <v>32</v>
      </c>
      <c r="E12" s="11">
        <v>2</v>
      </c>
      <c r="F12" s="11" t="s">
        <v>33</v>
      </c>
      <c r="G12" s="11" t="s">
        <v>112</v>
      </c>
      <c r="H12" s="13" t="s">
        <v>40</v>
      </c>
      <c r="I12" s="13" t="s">
        <v>85</v>
      </c>
      <c r="J12" s="14">
        <f>20*7</f>
        <v>140</v>
      </c>
      <c r="K12" s="11" t="s">
        <v>103</v>
      </c>
      <c r="L12" s="11"/>
      <c r="M12" s="11" t="s">
        <v>33</v>
      </c>
      <c r="N12" s="11" t="s">
        <v>94</v>
      </c>
      <c r="O12" s="15">
        <v>22.456140350877199</v>
      </c>
      <c r="P12" s="15">
        <v>0.64460256389031101</v>
      </c>
      <c r="Q12" s="15">
        <v>0.26315789473684198</v>
      </c>
      <c r="R12" s="16" t="s">
        <v>104</v>
      </c>
      <c r="S12" s="16">
        <v>6</v>
      </c>
      <c r="T12" s="16" t="s">
        <v>105</v>
      </c>
      <c r="U12" s="16"/>
      <c r="V12" s="15">
        <v>22.719298245613999</v>
      </c>
      <c r="W12" s="15">
        <v>0.64460256389030202</v>
      </c>
      <c r="X12" s="15">
        <v>0.26315789473683898</v>
      </c>
      <c r="Y12" s="11" t="s">
        <v>104</v>
      </c>
      <c r="Z12" s="17">
        <v>6</v>
      </c>
      <c r="AA12" s="17" t="s">
        <v>105</v>
      </c>
      <c r="AB12" s="11"/>
      <c r="AC12" s="17" t="s">
        <v>106</v>
      </c>
      <c r="AD12" s="11" t="s">
        <v>113</v>
      </c>
      <c r="AE12" s="11" t="s">
        <v>90</v>
      </c>
      <c r="AF12" s="11" t="s">
        <v>108</v>
      </c>
    </row>
    <row r="13" spans="1:32" s="5" customFormat="1" x14ac:dyDescent="0.25">
      <c r="A13" s="11" t="s">
        <v>100</v>
      </c>
      <c r="B13" s="11" t="s">
        <v>114</v>
      </c>
      <c r="C13" s="12" t="s">
        <v>31</v>
      </c>
      <c r="D13" s="12" t="s">
        <v>32</v>
      </c>
      <c r="E13" s="11">
        <v>2</v>
      </c>
      <c r="F13" s="11" t="s">
        <v>33</v>
      </c>
      <c r="G13" s="11" t="s">
        <v>99</v>
      </c>
      <c r="H13" s="13" t="s">
        <v>40</v>
      </c>
      <c r="I13" s="13" t="s">
        <v>85</v>
      </c>
      <c r="J13" s="14">
        <f>20*7</f>
        <v>140</v>
      </c>
      <c r="K13" s="11" t="s">
        <v>103</v>
      </c>
      <c r="L13" s="11"/>
      <c r="M13" s="11" t="s">
        <v>33</v>
      </c>
      <c r="N13" s="11" t="s">
        <v>94</v>
      </c>
      <c r="O13" s="15">
        <v>22.456140350877199</v>
      </c>
      <c r="P13" s="15">
        <v>0.64460256389031101</v>
      </c>
      <c r="Q13" s="15">
        <v>0.26315789473684198</v>
      </c>
      <c r="R13" s="16" t="s">
        <v>104</v>
      </c>
      <c r="S13" s="16">
        <v>6</v>
      </c>
      <c r="T13" s="16" t="s">
        <v>105</v>
      </c>
      <c r="U13" s="16"/>
      <c r="V13" s="15">
        <v>23.552631578947398</v>
      </c>
      <c r="W13" s="15">
        <v>1.396638888429</v>
      </c>
      <c r="X13" s="15">
        <v>0.57017543859649</v>
      </c>
      <c r="Y13" s="11" t="s">
        <v>104</v>
      </c>
      <c r="Z13" s="17">
        <v>6</v>
      </c>
      <c r="AA13" s="17" t="s">
        <v>105</v>
      </c>
      <c r="AB13" s="11"/>
      <c r="AC13" s="17" t="s">
        <v>106</v>
      </c>
      <c r="AD13" s="11" t="s">
        <v>115</v>
      </c>
      <c r="AE13" s="11" t="s">
        <v>90</v>
      </c>
      <c r="AF13" s="11" t="s">
        <v>108</v>
      </c>
    </row>
    <row r="14" spans="1:32" s="11" customFormat="1" x14ac:dyDescent="0.25">
      <c r="A14" s="11" t="s">
        <v>100</v>
      </c>
      <c r="B14" s="11" t="s">
        <v>101</v>
      </c>
      <c r="C14" s="12" t="s">
        <v>31</v>
      </c>
      <c r="D14" s="12" t="s">
        <v>32</v>
      </c>
      <c r="E14" s="11">
        <v>1</v>
      </c>
      <c r="F14" s="11" t="s">
        <v>33</v>
      </c>
      <c r="G14" s="11" t="s">
        <v>102</v>
      </c>
      <c r="H14" s="13" t="s">
        <v>40</v>
      </c>
      <c r="I14" s="13" t="s">
        <v>85</v>
      </c>
      <c r="J14" s="14">
        <v>21</v>
      </c>
      <c r="M14" s="11" t="s">
        <v>23</v>
      </c>
      <c r="N14" s="11" t="s">
        <v>94</v>
      </c>
      <c r="O14" s="15">
        <v>9.8437500000000107</v>
      </c>
      <c r="P14" s="15">
        <v>1.5309310892395001</v>
      </c>
      <c r="Q14" s="15">
        <v>0.62500000000000699</v>
      </c>
      <c r="R14" s="16" t="s">
        <v>104</v>
      </c>
      <c r="S14" s="16">
        <v>6</v>
      </c>
      <c r="T14" s="16" t="s">
        <v>105</v>
      </c>
      <c r="U14" s="16"/>
      <c r="V14" s="15">
        <v>10</v>
      </c>
      <c r="W14" s="15">
        <v>1.1481983169296299</v>
      </c>
      <c r="X14" s="15">
        <v>0.46875000000000699</v>
      </c>
      <c r="Y14" s="11" t="s">
        <v>104</v>
      </c>
      <c r="Z14" s="17">
        <v>6</v>
      </c>
      <c r="AA14" s="17" t="s">
        <v>105</v>
      </c>
      <c r="AC14" s="17" t="s">
        <v>106</v>
      </c>
      <c r="AD14" s="11" t="s">
        <v>107</v>
      </c>
      <c r="AE14" s="11" t="s">
        <v>90</v>
      </c>
      <c r="AF14" s="11" t="s">
        <v>108</v>
      </c>
    </row>
    <row r="15" spans="1:32" s="11" customFormat="1" x14ac:dyDescent="0.25">
      <c r="A15" s="11" t="s">
        <v>100</v>
      </c>
      <c r="B15" s="11" t="s">
        <v>109</v>
      </c>
      <c r="C15" s="12" t="s">
        <v>31</v>
      </c>
      <c r="D15" s="12" t="s">
        <v>32</v>
      </c>
      <c r="E15" s="11">
        <v>1</v>
      </c>
      <c r="F15" s="11" t="s">
        <v>33</v>
      </c>
      <c r="G15" s="11" t="s">
        <v>93</v>
      </c>
      <c r="H15" s="13" t="s">
        <v>40</v>
      </c>
      <c r="I15" s="13" t="s">
        <v>85</v>
      </c>
      <c r="J15" s="14">
        <v>21</v>
      </c>
      <c r="M15" s="11" t="s">
        <v>23</v>
      </c>
      <c r="N15" s="11" t="s">
        <v>94</v>
      </c>
      <c r="O15" s="15">
        <v>9.8437500000000107</v>
      </c>
      <c r="P15" s="15">
        <v>1.5309310892395001</v>
      </c>
      <c r="Q15" s="15">
        <v>0.62500000000000699</v>
      </c>
      <c r="R15" s="16" t="s">
        <v>104</v>
      </c>
      <c r="S15" s="16">
        <v>6</v>
      </c>
      <c r="T15" s="16" t="s">
        <v>105</v>
      </c>
      <c r="U15" s="16"/>
      <c r="V15" s="15">
        <v>10.46875</v>
      </c>
      <c r="W15" s="15">
        <v>1.5309310892394301</v>
      </c>
      <c r="X15" s="15">
        <v>0.62499999999997902</v>
      </c>
      <c r="Y15" s="11" t="s">
        <v>104</v>
      </c>
      <c r="Z15" s="17">
        <v>6</v>
      </c>
      <c r="AA15" s="17" t="s">
        <v>105</v>
      </c>
      <c r="AC15" s="17" t="s">
        <v>106</v>
      </c>
      <c r="AD15" s="11" t="s">
        <v>110</v>
      </c>
      <c r="AE15" s="11" t="s">
        <v>90</v>
      </c>
      <c r="AF15" s="11" t="s">
        <v>108</v>
      </c>
    </row>
    <row r="16" spans="1:32" s="11" customFormat="1" x14ac:dyDescent="0.25">
      <c r="A16" s="11" t="s">
        <v>100</v>
      </c>
      <c r="B16" s="11" t="s">
        <v>111</v>
      </c>
      <c r="C16" s="12" t="s">
        <v>31</v>
      </c>
      <c r="D16" s="12" t="s">
        <v>32</v>
      </c>
      <c r="E16" s="11">
        <v>2</v>
      </c>
      <c r="F16" s="11" t="s">
        <v>33</v>
      </c>
      <c r="G16" s="11" t="s">
        <v>112</v>
      </c>
      <c r="H16" s="13" t="s">
        <v>40</v>
      </c>
      <c r="I16" s="13" t="s">
        <v>85</v>
      </c>
      <c r="J16" s="14">
        <v>21</v>
      </c>
      <c r="M16" s="11" t="s">
        <v>33</v>
      </c>
      <c r="N16" s="11" t="s">
        <v>94</v>
      </c>
      <c r="O16" s="15">
        <v>9.1891891891892001</v>
      </c>
      <c r="P16" s="15">
        <v>1.3240485096125501</v>
      </c>
      <c r="Q16" s="15">
        <v>0.54054054054054701</v>
      </c>
      <c r="R16" s="15" t="s">
        <v>104</v>
      </c>
      <c r="S16" s="16">
        <v>6</v>
      </c>
      <c r="T16" s="15" t="s">
        <v>105</v>
      </c>
      <c r="U16" s="15"/>
      <c r="V16" s="15">
        <v>9.4594594594594597</v>
      </c>
      <c r="W16" s="15">
        <v>0.99303638220940005</v>
      </c>
      <c r="X16" s="15">
        <v>0.40540540540540698</v>
      </c>
      <c r="Y16" s="11" t="s">
        <v>104</v>
      </c>
      <c r="Z16" s="17">
        <v>6</v>
      </c>
      <c r="AA16" s="17" t="s">
        <v>105</v>
      </c>
      <c r="AC16" s="17" t="s">
        <v>106</v>
      </c>
      <c r="AD16" s="11" t="s">
        <v>113</v>
      </c>
      <c r="AE16" s="11" t="s">
        <v>90</v>
      </c>
      <c r="AF16" s="11" t="s">
        <v>108</v>
      </c>
    </row>
    <row r="17" spans="1:32" s="11" customFormat="1" x14ac:dyDescent="0.25">
      <c r="A17" s="11" t="s">
        <v>100</v>
      </c>
      <c r="B17" s="11" t="s">
        <v>114</v>
      </c>
      <c r="C17" s="12" t="s">
        <v>31</v>
      </c>
      <c r="D17" s="12" t="s">
        <v>32</v>
      </c>
      <c r="E17" s="11">
        <v>2</v>
      </c>
      <c r="F17" s="11" t="s">
        <v>33</v>
      </c>
      <c r="G17" s="11" t="s">
        <v>99</v>
      </c>
      <c r="H17" s="13" t="s">
        <v>40</v>
      </c>
      <c r="I17" s="13" t="s">
        <v>85</v>
      </c>
      <c r="J17" s="14">
        <v>21</v>
      </c>
      <c r="M17" s="11" t="s">
        <v>33</v>
      </c>
      <c r="N17" s="11" t="s">
        <v>94</v>
      </c>
      <c r="O17" s="15">
        <v>9.1891891891892001</v>
      </c>
      <c r="P17" s="15">
        <v>1.3240485096125501</v>
      </c>
      <c r="Q17" s="15">
        <v>0.54054054054054701</v>
      </c>
      <c r="R17" s="15" t="s">
        <v>104</v>
      </c>
      <c r="S17" s="16">
        <v>6</v>
      </c>
      <c r="T17" s="15" t="s">
        <v>105</v>
      </c>
      <c r="U17" s="15"/>
      <c r="V17" s="15">
        <v>9.8648648648648702</v>
      </c>
      <c r="W17" s="15">
        <v>0.99303638220940005</v>
      </c>
      <c r="X17" s="15">
        <v>0.40540540540540698</v>
      </c>
      <c r="Y17" s="11" t="s">
        <v>104</v>
      </c>
      <c r="Z17" s="17">
        <v>6</v>
      </c>
      <c r="AA17" s="17" t="s">
        <v>105</v>
      </c>
      <c r="AC17" s="17" t="s">
        <v>106</v>
      </c>
      <c r="AD17" s="11" t="s">
        <v>115</v>
      </c>
      <c r="AE17" s="11" t="s">
        <v>90</v>
      </c>
      <c r="AF17" s="11" t="s">
        <v>108</v>
      </c>
    </row>
    <row r="18" spans="1:32" s="11" customFormat="1" x14ac:dyDescent="0.25">
      <c r="A18" s="18" t="s">
        <v>36</v>
      </c>
      <c r="B18" s="18" t="s">
        <v>116</v>
      </c>
      <c r="C18" s="19" t="s">
        <v>31</v>
      </c>
      <c r="D18" s="19" t="s">
        <v>32</v>
      </c>
      <c r="E18" s="18">
        <v>1</v>
      </c>
      <c r="F18" s="18" t="s">
        <v>33</v>
      </c>
      <c r="G18" s="18" t="s">
        <v>117</v>
      </c>
      <c r="H18" s="18" t="s">
        <v>20</v>
      </c>
      <c r="I18" s="18" t="s">
        <v>118</v>
      </c>
      <c r="J18" s="20">
        <f t="shared" ref="J18:J23" si="2">14*7</f>
        <v>98</v>
      </c>
      <c r="K18" s="18" t="s">
        <v>103</v>
      </c>
      <c r="L18" s="18"/>
      <c r="M18" s="18" t="s">
        <v>23</v>
      </c>
      <c r="N18" s="18" t="s">
        <v>86</v>
      </c>
      <c r="O18" s="21">
        <v>30.766423357664198</v>
      </c>
      <c r="P18" s="21">
        <v>2.8676936176004499</v>
      </c>
      <c r="Q18" s="21">
        <v>0.76642335766422998</v>
      </c>
      <c r="R18" s="22"/>
      <c r="S18" s="22">
        <v>14</v>
      </c>
      <c r="T18" s="22" t="s">
        <v>87</v>
      </c>
      <c r="U18" s="22"/>
      <c r="V18" s="21">
        <v>29.4525547445256</v>
      </c>
      <c r="W18" s="21">
        <v>1.57907355129809</v>
      </c>
      <c r="X18" s="21">
        <v>0.43795620437956001</v>
      </c>
      <c r="Y18" s="18"/>
      <c r="Z18" s="18">
        <v>13</v>
      </c>
      <c r="AA18" s="18" t="s">
        <v>87</v>
      </c>
      <c r="AB18" s="18"/>
      <c r="AC18" s="18" t="s">
        <v>119</v>
      </c>
      <c r="AD18" s="18" t="s">
        <v>120</v>
      </c>
      <c r="AE18" s="18" t="s">
        <v>90</v>
      </c>
      <c r="AF18" s="18" t="s">
        <v>121</v>
      </c>
    </row>
    <row r="19" spans="1:32" s="11" customFormat="1" x14ac:dyDescent="0.25">
      <c r="A19" s="18" t="s">
        <v>36</v>
      </c>
      <c r="B19" s="18" t="s">
        <v>122</v>
      </c>
      <c r="C19" s="19" t="s">
        <v>31</v>
      </c>
      <c r="D19" s="19" t="s">
        <v>32</v>
      </c>
      <c r="E19" s="18">
        <v>2</v>
      </c>
      <c r="F19" s="18" t="s">
        <v>33</v>
      </c>
      <c r="G19" s="18" t="s">
        <v>123</v>
      </c>
      <c r="H19" s="18" t="s">
        <v>20</v>
      </c>
      <c r="I19" s="18" t="s">
        <v>118</v>
      </c>
      <c r="J19" s="20">
        <f t="shared" si="2"/>
        <v>98</v>
      </c>
      <c r="K19" s="18" t="s">
        <v>103</v>
      </c>
      <c r="L19" s="18"/>
      <c r="M19" s="18" t="s">
        <v>33</v>
      </c>
      <c r="N19" s="18" t="s">
        <v>86</v>
      </c>
      <c r="O19" s="21">
        <v>21.5555555555556</v>
      </c>
      <c r="P19" s="21">
        <v>1.47405546238017</v>
      </c>
      <c r="Q19" s="21">
        <v>0.44444444444444298</v>
      </c>
      <c r="R19" s="22"/>
      <c r="S19" s="22">
        <v>11</v>
      </c>
      <c r="T19" s="22" t="s">
        <v>87</v>
      </c>
      <c r="U19" s="22"/>
      <c r="V19" s="21">
        <v>21.3333333333333</v>
      </c>
      <c r="W19" s="21">
        <v>1.8425693279752</v>
      </c>
      <c r="X19" s="21">
        <v>0.55555555555555003</v>
      </c>
      <c r="Y19" s="18"/>
      <c r="Z19" s="23">
        <v>11</v>
      </c>
      <c r="AA19" s="23" t="s">
        <v>87</v>
      </c>
      <c r="AB19" s="18"/>
      <c r="AC19" s="18" t="s">
        <v>124</v>
      </c>
      <c r="AD19" s="18" t="s">
        <v>120</v>
      </c>
      <c r="AE19" s="18" t="s">
        <v>90</v>
      </c>
      <c r="AF19" s="18" t="s">
        <v>121</v>
      </c>
    </row>
    <row r="20" spans="1:32" s="11" customFormat="1" x14ac:dyDescent="0.25">
      <c r="A20" s="18" t="s">
        <v>36</v>
      </c>
      <c r="B20" s="18" t="s">
        <v>125</v>
      </c>
      <c r="C20" s="19" t="s">
        <v>31</v>
      </c>
      <c r="D20" s="19" t="s">
        <v>32</v>
      </c>
      <c r="E20" s="18">
        <v>1</v>
      </c>
      <c r="F20" s="18" t="s">
        <v>33</v>
      </c>
      <c r="G20" s="18" t="s">
        <v>84</v>
      </c>
      <c r="H20" s="18" t="s">
        <v>20</v>
      </c>
      <c r="I20" s="18" t="s">
        <v>118</v>
      </c>
      <c r="J20" s="20">
        <f t="shared" si="2"/>
        <v>98</v>
      </c>
      <c r="K20" s="18" t="s">
        <v>103</v>
      </c>
      <c r="L20" s="18"/>
      <c r="M20" s="18" t="s">
        <v>23</v>
      </c>
      <c r="N20" s="18" t="s">
        <v>86</v>
      </c>
      <c r="O20" s="21">
        <v>30.766423357664198</v>
      </c>
      <c r="P20" s="21">
        <v>2.8676936176004499</v>
      </c>
      <c r="Q20" s="21">
        <v>0.76642335766422998</v>
      </c>
      <c r="R20" s="22"/>
      <c r="S20" s="22">
        <v>14</v>
      </c>
      <c r="T20" s="22" t="s">
        <v>87</v>
      </c>
      <c r="U20" s="22"/>
      <c r="V20" s="21">
        <v>28.795620437956199</v>
      </c>
      <c r="W20" s="21">
        <v>2.2756871924262798</v>
      </c>
      <c r="X20" s="21">
        <v>0.65693430656934704</v>
      </c>
      <c r="Y20" s="18"/>
      <c r="Z20" s="18">
        <v>12</v>
      </c>
      <c r="AA20" s="18" t="s">
        <v>87</v>
      </c>
      <c r="AB20" s="18"/>
      <c r="AC20" s="18" t="s">
        <v>119</v>
      </c>
      <c r="AD20" s="18" t="s">
        <v>126</v>
      </c>
      <c r="AE20" s="18" t="s">
        <v>90</v>
      </c>
      <c r="AF20" s="18" t="s">
        <v>121</v>
      </c>
    </row>
    <row r="21" spans="1:32" s="11" customFormat="1" x14ac:dyDescent="0.25">
      <c r="A21" s="18" t="s">
        <v>36</v>
      </c>
      <c r="B21" s="18" t="s">
        <v>127</v>
      </c>
      <c r="C21" s="19" t="s">
        <v>31</v>
      </c>
      <c r="D21" s="19" t="s">
        <v>32</v>
      </c>
      <c r="E21" s="18">
        <v>2</v>
      </c>
      <c r="F21" s="18" t="s">
        <v>33</v>
      </c>
      <c r="G21" s="18" t="s">
        <v>96</v>
      </c>
      <c r="H21" s="18" t="s">
        <v>20</v>
      </c>
      <c r="I21" s="18" t="s">
        <v>118</v>
      </c>
      <c r="J21" s="20">
        <f t="shared" si="2"/>
        <v>98</v>
      </c>
      <c r="K21" s="18" t="s">
        <v>103</v>
      </c>
      <c r="L21" s="18"/>
      <c r="M21" s="18" t="s">
        <v>33</v>
      </c>
      <c r="N21" s="18" t="s">
        <v>86</v>
      </c>
      <c r="O21" s="21">
        <v>21.5555555555556</v>
      </c>
      <c r="P21" s="21">
        <v>1.47405546238017</v>
      </c>
      <c r="Q21" s="21">
        <v>0.44444444444444298</v>
      </c>
      <c r="R21" s="22"/>
      <c r="S21" s="22">
        <v>11</v>
      </c>
      <c r="T21" s="22" t="s">
        <v>87</v>
      </c>
      <c r="U21" s="22"/>
      <c r="V21" s="21">
        <v>22.5555555555555</v>
      </c>
      <c r="W21" s="21">
        <v>6.5433030508157701</v>
      </c>
      <c r="X21" s="21">
        <v>1.8888888888888899</v>
      </c>
      <c r="Y21" s="18"/>
      <c r="Z21" s="23">
        <v>12</v>
      </c>
      <c r="AA21" s="23" t="s">
        <v>87</v>
      </c>
      <c r="AB21" s="18"/>
      <c r="AC21" s="18" t="s">
        <v>124</v>
      </c>
      <c r="AD21" s="18" t="s">
        <v>126</v>
      </c>
      <c r="AE21" s="18" t="s">
        <v>90</v>
      </c>
      <c r="AF21" s="18" t="s">
        <v>121</v>
      </c>
    </row>
    <row r="22" spans="1:32" s="18" customFormat="1" x14ac:dyDescent="0.25">
      <c r="A22" s="18" t="s">
        <v>36</v>
      </c>
      <c r="B22" s="18" t="s">
        <v>128</v>
      </c>
      <c r="C22" s="19" t="s">
        <v>31</v>
      </c>
      <c r="D22" s="19" t="s">
        <v>32</v>
      </c>
      <c r="E22" s="18">
        <v>1</v>
      </c>
      <c r="F22" s="18" t="s">
        <v>33</v>
      </c>
      <c r="G22" s="18" t="s">
        <v>129</v>
      </c>
      <c r="H22" s="18" t="s">
        <v>20</v>
      </c>
      <c r="I22" s="18" t="s">
        <v>118</v>
      </c>
      <c r="J22" s="20">
        <f t="shared" si="2"/>
        <v>98</v>
      </c>
      <c r="K22" s="18" t="s">
        <v>103</v>
      </c>
      <c r="M22" s="18" t="s">
        <v>23</v>
      </c>
      <c r="N22" s="18" t="s">
        <v>86</v>
      </c>
      <c r="O22" s="21">
        <v>30.766423357664198</v>
      </c>
      <c r="P22" s="21">
        <v>2.8676936176004499</v>
      </c>
      <c r="Q22" s="21">
        <v>0.76642335766422998</v>
      </c>
      <c r="R22" s="22"/>
      <c r="S22" s="22">
        <v>14</v>
      </c>
      <c r="T22" s="22" t="s">
        <v>87</v>
      </c>
      <c r="U22" s="22"/>
      <c r="V22" s="21">
        <v>31.861313868613099</v>
      </c>
      <c r="W22" s="21">
        <v>7.1226814455287304</v>
      </c>
      <c r="X22" s="21">
        <v>2.5182481751824799</v>
      </c>
      <c r="Z22" s="24">
        <v>8</v>
      </c>
      <c r="AA22" s="24" t="s">
        <v>87</v>
      </c>
      <c r="AC22" s="18" t="s">
        <v>119</v>
      </c>
      <c r="AD22" s="18" t="s">
        <v>130</v>
      </c>
      <c r="AE22" s="18" t="s">
        <v>90</v>
      </c>
      <c r="AF22" s="18" t="s">
        <v>121</v>
      </c>
    </row>
    <row r="23" spans="1:32" s="18" customFormat="1" x14ac:dyDescent="0.25">
      <c r="A23" s="18" t="s">
        <v>36</v>
      </c>
      <c r="B23" s="18" t="s">
        <v>131</v>
      </c>
      <c r="C23" s="19" t="s">
        <v>31</v>
      </c>
      <c r="D23" s="19" t="s">
        <v>32</v>
      </c>
      <c r="E23" s="18">
        <v>2</v>
      </c>
      <c r="F23" s="18" t="s">
        <v>33</v>
      </c>
      <c r="G23" s="18" t="s">
        <v>132</v>
      </c>
      <c r="H23" s="18" t="s">
        <v>20</v>
      </c>
      <c r="I23" s="18" t="s">
        <v>118</v>
      </c>
      <c r="J23" s="20">
        <f t="shared" si="2"/>
        <v>98</v>
      </c>
      <c r="K23" s="18" t="s">
        <v>103</v>
      </c>
      <c r="M23" s="18" t="s">
        <v>33</v>
      </c>
      <c r="N23" s="18" t="s">
        <v>86</v>
      </c>
      <c r="O23" s="21">
        <v>21.5555555555556</v>
      </c>
      <c r="P23" s="21">
        <v>1.47405546238017</v>
      </c>
      <c r="Q23" s="21">
        <v>0.44444444444444298</v>
      </c>
      <c r="R23" s="22"/>
      <c r="S23" s="22">
        <v>11</v>
      </c>
      <c r="T23" s="22" t="s">
        <v>87</v>
      </c>
      <c r="U23" s="22"/>
      <c r="V23" s="21">
        <v>23.2222222222222</v>
      </c>
      <c r="W23" s="21">
        <v>2.3333333333333401</v>
      </c>
      <c r="X23" s="21">
        <v>0.77777777777777901</v>
      </c>
      <c r="Z23" s="18">
        <v>9</v>
      </c>
      <c r="AA23" s="18" t="s">
        <v>87</v>
      </c>
      <c r="AC23" s="18" t="s">
        <v>124</v>
      </c>
      <c r="AD23" s="18" t="s">
        <v>130</v>
      </c>
      <c r="AE23" s="18" t="s">
        <v>90</v>
      </c>
      <c r="AF23" s="18" t="s">
        <v>121</v>
      </c>
    </row>
    <row r="24" spans="1:32" s="18" customFormat="1" x14ac:dyDescent="0.25">
      <c r="A24" s="18" t="s">
        <v>36</v>
      </c>
      <c r="B24" s="18" t="s">
        <v>116</v>
      </c>
      <c r="C24" s="19" t="s">
        <v>31</v>
      </c>
      <c r="D24" s="19" t="s">
        <v>32</v>
      </c>
      <c r="E24" s="18">
        <v>1</v>
      </c>
      <c r="F24" s="18" t="s">
        <v>33</v>
      </c>
      <c r="G24" s="18" t="s">
        <v>117</v>
      </c>
      <c r="H24" s="18" t="s">
        <v>20</v>
      </c>
      <c r="I24" s="18" t="s">
        <v>118</v>
      </c>
      <c r="J24" s="20">
        <f>6*7</f>
        <v>42</v>
      </c>
      <c r="M24" s="18" t="s">
        <v>23</v>
      </c>
      <c r="N24" s="18" t="s">
        <v>86</v>
      </c>
      <c r="O24" s="21">
        <v>19.2885250799151</v>
      </c>
      <c r="P24" s="21">
        <v>1.7444598684908099</v>
      </c>
      <c r="Q24" s="21">
        <v>0.466226510919238</v>
      </c>
      <c r="R24" s="22"/>
      <c r="S24" s="22">
        <v>14</v>
      </c>
      <c r="T24" s="22" t="s">
        <v>87</v>
      </c>
      <c r="U24" s="22"/>
      <c r="V24" s="21">
        <v>19.443933916888199</v>
      </c>
      <c r="W24" s="21">
        <v>1.6810035910999801</v>
      </c>
      <c r="X24" s="21">
        <v>0.466226510919238</v>
      </c>
      <c r="Z24" s="18">
        <v>13</v>
      </c>
      <c r="AA24" s="18" t="s">
        <v>87</v>
      </c>
      <c r="AC24" s="18" t="s">
        <v>119</v>
      </c>
      <c r="AD24" s="18" t="s">
        <v>120</v>
      </c>
      <c r="AE24" s="18" t="s">
        <v>90</v>
      </c>
      <c r="AF24" s="18" t="s">
        <v>121</v>
      </c>
    </row>
    <row r="25" spans="1:32" s="18" customFormat="1" x14ac:dyDescent="0.25">
      <c r="A25" s="18" t="s">
        <v>36</v>
      </c>
      <c r="B25" s="18" t="s">
        <v>122</v>
      </c>
      <c r="C25" s="19" t="s">
        <v>31</v>
      </c>
      <c r="D25" s="19" t="s">
        <v>32</v>
      </c>
      <c r="E25" s="18">
        <v>2</v>
      </c>
      <c r="F25" s="18" t="s">
        <v>33</v>
      </c>
      <c r="G25" s="18" t="s">
        <v>123</v>
      </c>
      <c r="H25" s="18" t="s">
        <v>20</v>
      </c>
      <c r="I25" s="18" t="s">
        <v>118</v>
      </c>
      <c r="J25" s="20">
        <v>42</v>
      </c>
      <c r="M25" s="18" t="s">
        <v>33</v>
      </c>
      <c r="N25" s="18" t="s">
        <v>86</v>
      </c>
      <c r="O25" s="21">
        <v>16.180348340453499</v>
      </c>
      <c r="P25" s="21">
        <v>1.54629840403568</v>
      </c>
      <c r="Q25" s="21">
        <v>0.46622651091924899</v>
      </c>
      <c r="R25" s="22"/>
      <c r="S25" s="22">
        <v>11</v>
      </c>
      <c r="T25" s="22" t="s">
        <v>87</v>
      </c>
      <c r="U25" s="22"/>
      <c r="V25" s="21">
        <v>16.180348340453499</v>
      </c>
      <c r="W25" s="21">
        <v>1.54629840403568</v>
      </c>
      <c r="X25" s="21">
        <v>0.46622651091924899</v>
      </c>
      <c r="Z25" s="23">
        <v>11</v>
      </c>
      <c r="AA25" s="23" t="s">
        <v>87</v>
      </c>
      <c r="AC25" s="18" t="s">
        <v>124</v>
      </c>
      <c r="AD25" s="18" t="s">
        <v>120</v>
      </c>
      <c r="AE25" s="18" t="s">
        <v>90</v>
      </c>
      <c r="AF25" s="18" t="s">
        <v>121</v>
      </c>
    </row>
    <row r="26" spans="1:32" s="18" customFormat="1" x14ac:dyDescent="0.25">
      <c r="A26" s="18" t="s">
        <v>36</v>
      </c>
      <c r="B26" s="18" t="s">
        <v>125</v>
      </c>
      <c r="C26" s="19" t="s">
        <v>31</v>
      </c>
      <c r="D26" s="19" t="s">
        <v>32</v>
      </c>
      <c r="E26" s="18">
        <v>1</v>
      </c>
      <c r="F26" s="18" t="s">
        <v>33</v>
      </c>
      <c r="G26" s="18" t="s">
        <v>84</v>
      </c>
      <c r="H26" s="18" t="s">
        <v>20</v>
      </c>
      <c r="I26" s="18" t="s">
        <v>118</v>
      </c>
      <c r="J26" s="20">
        <v>42</v>
      </c>
      <c r="M26" s="18" t="s">
        <v>23</v>
      </c>
      <c r="N26" s="18" t="s">
        <v>86</v>
      </c>
      <c r="O26" s="21">
        <v>19.2885250799151</v>
      </c>
      <c r="P26" s="21">
        <v>1.7444598684908099</v>
      </c>
      <c r="Q26" s="21">
        <v>0.466226510919238</v>
      </c>
      <c r="R26" s="22"/>
      <c r="S26" s="22">
        <v>14</v>
      </c>
      <c r="T26" s="22" t="s">
        <v>87</v>
      </c>
      <c r="U26" s="22"/>
      <c r="V26" s="21">
        <v>20.220978101753701</v>
      </c>
      <c r="W26" s="21">
        <v>2.69176001582569</v>
      </c>
      <c r="X26" s="21">
        <v>0.77704418486541704</v>
      </c>
      <c r="Z26" s="18">
        <v>12</v>
      </c>
      <c r="AA26" s="18" t="s">
        <v>87</v>
      </c>
      <c r="AC26" s="18" t="s">
        <v>119</v>
      </c>
      <c r="AD26" s="18" t="s">
        <v>126</v>
      </c>
      <c r="AE26" s="18" t="s">
        <v>90</v>
      </c>
      <c r="AF26" s="18" t="s">
        <v>121</v>
      </c>
    </row>
    <row r="27" spans="1:32" s="18" customFormat="1" x14ac:dyDescent="0.25">
      <c r="A27" s="18" t="s">
        <v>36</v>
      </c>
      <c r="B27" s="18" t="s">
        <v>127</v>
      </c>
      <c r="C27" s="19" t="s">
        <v>31</v>
      </c>
      <c r="D27" s="19" t="s">
        <v>32</v>
      </c>
      <c r="E27" s="18">
        <v>2</v>
      </c>
      <c r="F27" s="18" t="s">
        <v>33</v>
      </c>
      <c r="G27" s="18" t="s">
        <v>96</v>
      </c>
      <c r="H27" s="18" t="s">
        <v>20</v>
      </c>
      <c r="I27" s="18" t="s">
        <v>118</v>
      </c>
      <c r="J27" s="20">
        <v>42</v>
      </c>
      <c r="M27" s="18" t="s">
        <v>33</v>
      </c>
      <c r="N27" s="18" t="s">
        <v>86</v>
      </c>
      <c r="O27" s="21">
        <v>16.180348340453499</v>
      </c>
      <c r="P27" s="21">
        <v>1.54629840403568</v>
      </c>
      <c r="Q27" s="21">
        <v>0.46622651091924899</v>
      </c>
      <c r="R27" s="22"/>
      <c r="S27" s="22">
        <v>11</v>
      </c>
      <c r="T27" s="22" t="s">
        <v>87</v>
      </c>
      <c r="U27" s="22"/>
      <c r="V27" s="21">
        <v>16.957392525318902</v>
      </c>
      <c r="W27" s="21">
        <v>2.1534080126605102</v>
      </c>
      <c r="X27" s="21">
        <v>0.621635347892322</v>
      </c>
      <c r="Z27" s="23">
        <v>12</v>
      </c>
      <c r="AA27" s="23" t="s">
        <v>87</v>
      </c>
      <c r="AC27" s="18" t="s">
        <v>124</v>
      </c>
      <c r="AD27" s="18" t="s">
        <v>126</v>
      </c>
      <c r="AE27" s="18" t="s">
        <v>90</v>
      </c>
      <c r="AF27" s="18" t="s">
        <v>121</v>
      </c>
    </row>
    <row r="28" spans="1:32" s="18" customFormat="1" x14ac:dyDescent="0.25">
      <c r="A28" s="18" t="s">
        <v>36</v>
      </c>
      <c r="B28" s="18" t="s">
        <v>128</v>
      </c>
      <c r="C28" s="19" t="s">
        <v>31</v>
      </c>
      <c r="D28" s="19" t="s">
        <v>32</v>
      </c>
      <c r="E28" s="18">
        <v>1</v>
      </c>
      <c r="F28" s="18" t="s">
        <v>33</v>
      </c>
      <c r="G28" s="18" t="s">
        <v>129</v>
      </c>
      <c r="H28" s="18" t="s">
        <v>20</v>
      </c>
      <c r="I28" s="18" t="s">
        <v>118</v>
      </c>
      <c r="J28" s="20">
        <v>42</v>
      </c>
      <c r="M28" s="18" t="s">
        <v>23</v>
      </c>
      <c r="N28" s="18" t="s">
        <v>86</v>
      </c>
      <c r="O28" s="21">
        <v>19.2885250799151</v>
      </c>
      <c r="P28" s="21">
        <v>1.7444598684908099</v>
      </c>
      <c r="Q28" s="21">
        <v>0.466226510919238</v>
      </c>
      <c r="R28" s="22"/>
      <c r="S28" s="22">
        <v>14</v>
      </c>
      <c r="T28" s="22" t="s">
        <v>87</v>
      </c>
      <c r="U28" s="22"/>
      <c r="V28" s="21">
        <v>20.842613449645999</v>
      </c>
      <c r="W28" s="21">
        <v>2.1978128495996501</v>
      </c>
      <c r="X28" s="21">
        <v>0.77704418486542104</v>
      </c>
      <c r="Z28" s="24">
        <v>8</v>
      </c>
      <c r="AA28" s="24" t="s">
        <v>87</v>
      </c>
      <c r="AC28" s="18" t="s">
        <v>119</v>
      </c>
      <c r="AD28" s="18" t="s">
        <v>130</v>
      </c>
      <c r="AE28" s="18" t="s">
        <v>90</v>
      </c>
      <c r="AF28" s="18" t="s">
        <v>121</v>
      </c>
    </row>
    <row r="29" spans="1:32" s="18" customFormat="1" x14ac:dyDescent="0.25">
      <c r="A29" s="18" t="s">
        <v>36</v>
      </c>
      <c r="B29" s="18" t="s">
        <v>131</v>
      </c>
      <c r="C29" s="19" t="s">
        <v>31</v>
      </c>
      <c r="D29" s="19" t="s">
        <v>32</v>
      </c>
      <c r="E29" s="18">
        <v>2</v>
      </c>
      <c r="F29" s="18" t="s">
        <v>33</v>
      </c>
      <c r="G29" s="18" t="s">
        <v>132</v>
      </c>
      <c r="H29" s="18" t="s">
        <v>20</v>
      </c>
      <c r="I29" s="18" t="s">
        <v>118</v>
      </c>
      <c r="J29" s="20">
        <v>42</v>
      </c>
      <c r="M29" s="18" t="s">
        <v>33</v>
      </c>
      <c r="N29" s="18" t="s">
        <v>86</v>
      </c>
      <c r="O29" s="21">
        <v>16.180348340453499</v>
      </c>
      <c r="P29" s="21">
        <v>1.54629840403568</v>
      </c>
      <c r="Q29" s="21">
        <v>0.46622651091924899</v>
      </c>
      <c r="R29" s="22"/>
      <c r="S29" s="22">
        <v>11</v>
      </c>
      <c r="T29" s="22" t="s">
        <v>87</v>
      </c>
      <c r="U29" s="22"/>
      <c r="V29" s="21">
        <v>16.957392525318902</v>
      </c>
      <c r="W29" s="21">
        <v>1.86490604367697</v>
      </c>
      <c r="X29" s="21">
        <v>0.621635347892322</v>
      </c>
      <c r="Z29" s="18">
        <v>9</v>
      </c>
      <c r="AA29" s="18" t="s">
        <v>87</v>
      </c>
      <c r="AC29" s="18" t="s">
        <v>124</v>
      </c>
      <c r="AD29" s="18" t="s">
        <v>130</v>
      </c>
      <c r="AE29" s="18" t="s">
        <v>90</v>
      </c>
      <c r="AF29" s="18" t="s">
        <v>121</v>
      </c>
    </row>
    <row r="30" spans="1:32" s="18" customFormat="1" x14ac:dyDescent="0.25">
      <c r="A30" s="25" t="s">
        <v>38</v>
      </c>
      <c r="B30" s="25" t="s">
        <v>133</v>
      </c>
      <c r="C30" s="26" t="s">
        <v>31</v>
      </c>
      <c r="D30" s="26" t="s">
        <v>32</v>
      </c>
      <c r="E30" s="25">
        <v>1</v>
      </c>
      <c r="F30" s="25" t="s">
        <v>23</v>
      </c>
      <c r="G30" s="25" t="s">
        <v>134</v>
      </c>
      <c r="H30" s="25" t="s">
        <v>40</v>
      </c>
      <c r="I30" s="25" t="s">
        <v>85</v>
      </c>
      <c r="J30" s="27">
        <f>17*7</f>
        <v>119</v>
      </c>
      <c r="K30" s="25"/>
      <c r="L30" s="25"/>
      <c r="M30" s="25" t="s">
        <v>23</v>
      </c>
      <c r="N30" s="25" t="s">
        <v>86</v>
      </c>
      <c r="O30" s="28">
        <v>33.200000000000003</v>
      </c>
      <c r="P30" s="28">
        <f t="shared" ref="P30:P35" si="3">Q30*SQRT(S30)</f>
        <v>1.499066376115481</v>
      </c>
      <c r="Q30" s="28">
        <v>0.53</v>
      </c>
      <c r="R30" s="25"/>
      <c r="S30" s="25">
        <v>8</v>
      </c>
      <c r="T30" s="25" t="s">
        <v>87</v>
      </c>
      <c r="U30" s="25"/>
      <c r="V30" s="28">
        <v>33.799999999999997</v>
      </c>
      <c r="W30" s="28">
        <f t="shared" ref="W30:W36" si="4">X30*SQRT(Z30)</f>
        <v>5.20430590953299</v>
      </c>
      <c r="X30" s="28">
        <v>1.84</v>
      </c>
      <c r="Y30" s="25"/>
      <c r="Z30" s="25">
        <v>8</v>
      </c>
      <c r="AA30" s="25" t="s">
        <v>87</v>
      </c>
      <c r="AB30" s="25"/>
      <c r="AC30" s="25" t="s">
        <v>135</v>
      </c>
      <c r="AD30" s="25" t="s">
        <v>136</v>
      </c>
      <c r="AE30" s="25" t="s">
        <v>90</v>
      </c>
      <c r="AF30" s="25"/>
    </row>
    <row r="31" spans="1:32" s="18" customFormat="1" x14ac:dyDescent="0.25">
      <c r="A31" s="25" t="s">
        <v>38</v>
      </c>
      <c r="B31" s="25" t="s">
        <v>137</v>
      </c>
      <c r="C31" s="26" t="s">
        <v>31</v>
      </c>
      <c r="D31" s="26" t="s">
        <v>32</v>
      </c>
      <c r="E31" s="25">
        <v>2</v>
      </c>
      <c r="F31" s="25" t="s">
        <v>23</v>
      </c>
      <c r="G31" s="25" t="s">
        <v>138</v>
      </c>
      <c r="H31" s="25" t="s">
        <v>40</v>
      </c>
      <c r="I31" s="25" t="s">
        <v>85</v>
      </c>
      <c r="J31" s="27">
        <v>119</v>
      </c>
      <c r="K31" s="25"/>
      <c r="L31" s="25"/>
      <c r="M31" s="25" t="s">
        <v>33</v>
      </c>
      <c r="N31" s="25" t="s">
        <v>86</v>
      </c>
      <c r="O31" s="28">
        <v>29.8</v>
      </c>
      <c r="P31" s="28">
        <f t="shared" si="3"/>
        <v>2.7435743110038047</v>
      </c>
      <c r="Q31" s="28">
        <v>0.97</v>
      </c>
      <c r="R31" s="25"/>
      <c r="S31" s="25">
        <v>8</v>
      </c>
      <c r="T31" s="25" t="s">
        <v>87</v>
      </c>
      <c r="U31" s="25"/>
      <c r="V31" s="28">
        <v>29.4</v>
      </c>
      <c r="W31" s="28">
        <f t="shared" si="4"/>
        <v>1.7536248173426379</v>
      </c>
      <c r="X31" s="28">
        <v>0.62</v>
      </c>
      <c r="Y31" s="25"/>
      <c r="Z31" s="25">
        <v>8</v>
      </c>
      <c r="AA31" s="25" t="s">
        <v>87</v>
      </c>
      <c r="AB31" s="25"/>
      <c r="AC31" s="25" t="s">
        <v>135</v>
      </c>
      <c r="AD31" s="25" t="s">
        <v>139</v>
      </c>
      <c r="AE31" s="25" t="s">
        <v>90</v>
      </c>
      <c r="AF31" s="25"/>
    </row>
    <row r="32" spans="1:32" s="18" customFormat="1" x14ac:dyDescent="0.25">
      <c r="A32" s="25" t="s">
        <v>38</v>
      </c>
      <c r="B32" s="25" t="s">
        <v>140</v>
      </c>
      <c r="C32" s="26" t="s">
        <v>31</v>
      </c>
      <c r="D32" s="26" t="s">
        <v>32</v>
      </c>
      <c r="E32" s="25">
        <v>3</v>
      </c>
      <c r="F32" s="25" t="s">
        <v>23</v>
      </c>
      <c r="G32" s="25" t="s">
        <v>141</v>
      </c>
      <c r="H32" s="25" t="s">
        <v>40</v>
      </c>
      <c r="I32" s="25" t="s">
        <v>85</v>
      </c>
      <c r="J32" s="27">
        <f>17*7</f>
        <v>119</v>
      </c>
      <c r="K32" s="25"/>
      <c r="L32" s="25"/>
      <c r="M32" s="25" t="s">
        <v>23</v>
      </c>
      <c r="N32" s="25" t="s">
        <v>86</v>
      </c>
      <c r="O32" s="28">
        <v>32.799999999999997</v>
      </c>
      <c r="P32" s="28">
        <f t="shared" si="3"/>
        <v>2.3475945135393377</v>
      </c>
      <c r="Q32" s="28">
        <v>0.83</v>
      </c>
      <c r="R32" s="25"/>
      <c r="S32" s="25">
        <v>8</v>
      </c>
      <c r="T32" s="25" t="s">
        <v>87</v>
      </c>
      <c r="U32" s="25"/>
      <c r="V32" s="28">
        <v>36.200000000000003</v>
      </c>
      <c r="W32" s="28">
        <f t="shared" si="4"/>
        <v>1.9798989873223332</v>
      </c>
      <c r="X32" s="28">
        <v>0.7</v>
      </c>
      <c r="Y32" s="25"/>
      <c r="Z32" s="25">
        <v>8</v>
      </c>
      <c r="AA32" s="25" t="s">
        <v>87</v>
      </c>
      <c r="AB32" s="25"/>
      <c r="AC32" s="25" t="s">
        <v>142</v>
      </c>
      <c r="AD32" s="25" t="s">
        <v>136</v>
      </c>
      <c r="AE32" s="25" t="s">
        <v>90</v>
      </c>
      <c r="AF32" s="25"/>
    </row>
    <row r="33" spans="1:32" s="18" customFormat="1" x14ac:dyDescent="0.25">
      <c r="A33" s="25" t="s">
        <v>38</v>
      </c>
      <c r="B33" s="25" t="s">
        <v>143</v>
      </c>
      <c r="C33" s="26" t="s">
        <v>31</v>
      </c>
      <c r="D33" s="26" t="s">
        <v>32</v>
      </c>
      <c r="E33" s="25">
        <v>4</v>
      </c>
      <c r="F33" s="25" t="s">
        <v>23</v>
      </c>
      <c r="G33" s="25" t="s">
        <v>144</v>
      </c>
      <c r="H33" s="25" t="s">
        <v>40</v>
      </c>
      <c r="I33" s="25" t="s">
        <v>85</v>
      </c>
      <c r="J33" s="27">
        <v>119</v>
      </c>
      <c r="K33" s="25"/>
      <c r="L33" s="25"/>
      <c r="M33" s="25" t="s">
        <v>33</v>
      </c>
      <c r="N33" s="25" t="s">
        <v>86</v>
      </c>
      <c r="O33" s="28">
        <v>27.9</v>
      </c>
      <c r="P33" s="28">
        <f t="shared" si="3"/>
        <v>1.9798989873223332</v>
      </c>
      <c r="Q33" s="28">
        <v>0.7</v>
      </c>
      <c r="R33" s="25"/>
      <c r="S33" s="25">
        <v>8</v>
      </c>
      <c r="T33" s="25" t="s">
        <v>87</v>
      </c>
      <c r="U33" s="25"/>
      <c r="V33" s="28">
        <v>29</v>
      </c>
      <c r="W33" s="28">
        <f t="shared" si="4"/>
        <v>3.1395541084682717</v>
      </c>
      <c r="X33" s="28">
        <v>1.1100000000000001</v>
      </c>
      <c r="Y33" s="25"/>
      <c r="Z33" s="25">
        <v>8</v>
      </c>
      <c r="AA33" s="25" t="s">
        <v>87</v>
      </c>
      <c r="AB33" s="25"/>
      <c r="AC33" s="25" t="s">
        <v>142</v>
      </c>
      <c r="AD33" s="25" t="s">
        <v>139</v>
      </c>
      <c r="AE33" s="25" t="s">
        <v>90</v>
      </c>
      <c r="AF33" s="25"/>
    </row>
    <row r="34" spans="1:32" s="25" customFormat="1" x14ac:dyDescent="0.25">
      <c r="A34" s="29" t="s">
        <v>44</v>
      </c>
      <c r="B34" s="29" t="s">
        <v>145</v>
      </c>
      <c r="C34" s="29" t="s">
        <v>31</v>
      </c>
      <c r="D34" s="29" t="s">
        <v>47</v>
      </c>
      <c r="E34" s="29">
        <v>1</v>
      </c>
      <c r="F34" s="29" t="s">
        <v>33</v>
      </c>
      <c r="G34" s="29" t="s">
        <v>146</v>
      </c>
      <c r="H34" s="29" t="s">
        <v>40</v>
      </c>
      <c r="I34" s="29" t="s">
        <v>85</v>
      </c>
      <c r="J34" s="30">
        <v>60</v>
      </c>
      <c r="K34" s="29" t="s">
        <v>147</v>
      </c>
      <c r="L34" s="29"/>
      <c r="M34" s="29" t="s">
        <v>46</v>
      </c>
      <c r="N34" s="29" t="s">
        <v>86</v>
      </c>
      <c r="O34" s="31">
        <v>28.3</v>
      </c>
      <c r="P34" s="32">
        <f t="shared" si="3"/>
        <v>25.93067681338071</v>
      </c>
      <c r="Q34" s="31">
        <v>8.1999999999999993</v>
      </c>
      <c r="R34" s="33" t="s">
        <v>148</v>
      </c>
      <c r="S34" s="29">
        <v>10</v>
      </c>
      <c r="T34" s="29" t="s">
        <v>105</v>
      </c>
      <c r="U34" s="29"/>
      <c r="V34" s="31">
        <v>23.2</v>
      </c>
      <c r="W34" s="31">
        <f t="shared" si="4"/>
        <v>16.127616066858735</v>
      </c>
      <c r="X34" s="31">
        <v>5.0999999999999996</v>
      </c>
      <c r="Y34" s="33" t="s">
        <v>148</v>
      </c>
      <c r="Z34" s="29">
        <v>10</v>
      </c>
      <c r="AA34" s="29" t="s">
        <v>105</v>
      </c>
      <c r="AB34" s="29"/>
      <c r="AC34" s="29" t="s">
        <v>24</v>
      </c>
      <c r="AD34" s="29" t="s">
        <v>149</v>
      </c>
      <c r="AE34" s="29" t="s">
        <v>90</v>
      </c>
      <c r="AF34" s="29" t="s">
        <v>150</v>
      </c>
    </row>
    <row r="35" spans="1:32" s="25" customFormat="1" x14ac:dyDescent="0.25">
      <c r="A35" s="29" t="s">
        <v>44</v>
      </c>
      <c r="B35" s="29" t="s">
        <v>151</v>
      </c>
      <c r="C35" s="29" t="s">
        <v>31</v>
      </c>
      <c r="D35" s="29" t="s">
        <v>47</v>
      </c>
      <c r="E35" s="29">
        <v>1</v>
      </c>
      <c r="F35" s="29" t="s">
        <v>33</v>
      </c>
      <c r="G35" s="29" t="s">
        <v>146</v>
      </c>
      <c r="H35" s="29" t="s">
        <v>20</v>
      </c>
      <c r="I35" s="29" t="s">
        <v>85</v>
      </c>
      <c r="J35" s="30">
        <v>60</v>
      </c>
      <c r="K35" s="29" t="s">
        <v>147</v>
      </c>
      <c r="L35" s="29"/>
      <c r="M35" s="29" t="s">
        <v>46</v>
      </c>
      <c r="N35" s="29" t="s">
        <v>86</v>
      </c>
      <c r="O35" s="31">
        <v>28.3</v>
      </c>
      <c r="P35" s="32">
        <f t="shared" si="3"/>
        <v>25.93067681338071</v>
      </c>
      <c r="Q35" s="31">
        <v>8.1999999999999993</v>
      </c>
      <c r="R35" s="33" t="s">
        <v>148</v>
      </c>
      <c r="S35" s="29">
        <v>10</v>
      </c>
      <c r="T35" s="29" t="s">
        <v>105</v>
      </c>
      <c r="U35" s="29"/>
      <c r="V35" s="31">
        <v>22.1</v>
      </c>
      <c r="W35" s="31">
        <f t="shared" si="4"/>
        <v>13.914021704740872</v>
      </c>
      <c r="X35" s="31">
        <v>4.4000000000000004</v>
      </c>
      <c r="Y35" s="33" t="s">
        <v>148</v>
      </c>
      <c r="Z35" s="29">
        <v>10</v>
      </c>
      <c r="AA35" s="29" t="s">
        <v>105</v>
      </c>
      <c r="AB35" s="29"/>
      <c r="AC35" s="29" t="s">
        <v>24</v>
      </c>
      <c r="AD35" s="29" t="s">
        <v>152</v>
      </c>
      <c r="AE35" s="29" t="s">
        <v>90</v>
      </c>
      <c r="AF35" s="29"/>
    </row>
    <row r="36" spans="1:32" s="25" customFormat="1" x14ac:dyDescent="0.25">
      <c r="A36" s="34" t="s">
        <v>153</v>
      </c>
      <c r="B36" s="35" t="s">
        <v>154</v>
      </c>
      <c r="C36" s="35" t="s">
        <v>31</v>
      </c>
      <c r="D36" s="35" t="s">
        <v>155</v>
      </c>
      <c r="E36" s="34">
        <v>1</v>
      </c>
      <c r="F36" s="34" t="s">
        <v>33</v>
      </c>
      <c r="G36" s="34" t="s">
        <v>123</v>
      </c>
      <c r="H36" s="34" t="s">
        <v>20</v>
      </c>
      <c r="I36" s="34" t="s">
        <v>85</v>
      </c>
      <c r="J36" s="36">
        <f>24*7</f>
        <v>168</v>
      </c>
      <c r="K36" s="34" t="s">
        <v>103</v>
      </c>
      <c r="L36" s="34"/>
      <c r="M36" s="34" t="s">
        <v>33</v>
      </c>
      <c r="N36" s="34" t="s">
        <v>86</v>
      </c>
      <c r="O36" s="37">
        <v>32.781460000000003</v>
      </c>
      <c r="P36" s="37">
        <v>1.19</v>
      </c>
      <c r="Q36" s="37">
        <v>0.34411609999999998</v>
      </c>
      <c r="R36" s="34"/>
      <c r="S36" s="34">
        <v>12</v>
      </c>
      <c r="T36" s="34" t="s">
        <v>87</v>
      </c>
      <c r="U36" s="34"/>
      <c r="V36" s="37">
        <v>45</v>
      </c>
      <c r="W36" s="34">
        <f t="shared" si="4"/>
        <v>2.0860927313509627</v>
      </c>
      <c r="X36" s="37">
        <v>0.60220309999999999</v>
      </c>
      <c r="Y36" s="34"/>
      <c r="Z36" s="34">
        <v>12</v>
      </c>
      <c r="AA36" s="34" t="s">
        <v>87</v>
      </c>
      <c r="AB36" s="34"/>
      <c r="AC36" s="34" t="s">
        <v>156</v>
      </c>
      <c r="AD36" s="34" t="s">
        <v>157</v>
      </c>
      <c r="AE36" s="34" t="s">
        <v>90</v>
      </c>
      <c r="AF36" s="34" t="s">
        <v>158</v>
      </c>
    </row>
    <row r="37" spans="1:32" s="25" customFormat="1" x14ac:dyDescent="0.25">
      <c r="A37" s="34" t="s">
        <v>153</v>
      </c>
      <c r="B37" s="35" t="s">
        <v>159</v>
      </c>
      <c r="C37" s="35" t="s">
        <v>31</v>
      </c>
      <c r="D37" s="35" t="s">
        <v>155</v>
      </c>
      <c r="E37" s="34">
        <v>1</v>
      </c>
      <c r="F37" s="34" t="s">
        <v>33</v>
      </c>
      <c r="G37" s="34" t="s">
        <v>123</v>
      </c>
      <c r="H37" s="34" t="s">
        <v>40</v>
      </c>
      <c r="I37" s="34" t="s">
        <v>85</v>
      </c>
      <c r="J37" s="36">
        <v>168</v>
      </c>
      <c r="K37" s="34" t="s">
        <v>103</v>
      </c>
      <c r="L37" s="34"/>
      <c r="M37" s="34" t="s">
        <v>33</v>
      </c>
      <c r="N37" s="34" t="s">
        <v>86</v>
      </c>
      <c r="O37" s="37">
        <v>32.781460000000003</v>
      </c>
      <c r="P37" s="37">
        <v>1.192053</v>
      </c>
      <c r="Q37" s="37">
        <v>0.34411609999999998</v>
      </c>
      <c r="R37" s="34"/>
      <c r="S37" s="34">
        <v>12</v>
      </c>
      <c r="T37" s="34" t="s">
        <v>87</v>
      </c>
      <c r="U37" s="34"/>
      <c r="V37" s="37">
        <v>36.655630000000002</v>
      </c>
      <c r="W37" s="37">
        <v>1.788079</v>
      </c>
      <c r="X37" s="37">
        <v>0.51617409999999997</v>
      </c>
      <c r="Y37" s="34"/>
      <c r="Z37" s="34">
        <v>12</v>
      </c>
      <c r="AA37" s="34" t="s">
        <v>87</v>
      </c>
      <c r="AB37" s="34"/>
      <c r="AC37" s="34" t="s">
        <v>156</v>
      </c>
      <c r="AD37" s="34" t="s">
        <v>160</v>
      </c>
      <c r="AE37" s="34" t="s">
        <v>90</v>
      </c>
      <c r="AF37" s="34" t="s">
        <v>158</v>
      </c>
    </row>
    <row r="38" spans="1:32" s="38" customFormat="1" x14ac:dyDescent="0.25">
      <c r="A38" s="34" t="s">
        <v>153</v>
      </c>
      <c r="B38" s="35" t="s">
        <v>161</v>
      </c>
      <c r="C38" s="35" t="s">
        <v>31</v>
      </c>
      <c r="D38" s="35" t="s">
        <v>155</v>
      </c>
      <c r="E38" s="34">
        <v>2</v>
      </c>
      <c r="F38" s="34" t="s">
        <v>33</v>
      </c>
      <c r="G38" s="34" t="s">
        <v>123</v>
      </c>
      <c r="H38" s="34" t="s">
        <v>40</v>
      </c>
      <c r="I38" s="34" t="s">
        <v>85</v>
      </c>
      <c r="J38" s="36">
        <f>24*7</f>
        <v>168</v>
      </c>
      <c r="K38" s="34" t="s">
        <v>103</v>
      </c>
      <c r="L38" s="34"/>
      <c r="M38" s="34" t="s">
        <v>33</v>
      </c>
      <c r="N38" s="34" t="s">
        <v>94</v>
      </c>
      <c r="O38" s="37">
        <v>33.129770000000001</v>
      </c>
      <c r="P38" s="37">
        <v>1.2595419999999999</v>
      </c>
      <c r="Q38" s="37">
        <v>0.36359849999999999</v>
      </c>
      <c r="R38" s="34"/>
      <c r="S38" s="34">
        <v>12</v>
      </c>
      <c r="T38" s="34" t="s">
        <v>87</v>
      </c>
      <c r="U38" s="34"/>
      <c r="V38" s="37">
        <v>34.847329999999999</v>
      </c>
      <c r="W38" s="37">
        <v>1.2595419999999999</v>
      </c>
      <c r="X38" s="37">
        <v>0.36359849999999999</v>
      </c>
      <c r="Y38" s="34"/>
      <c r="Z38" s="34">
        <v>12</v>
      </c>
      <c r="AA38" s="34" t="s">
        <v>87</v>
      </c>
      <c r="AB38" s="34"/>
      <c r="AC38" s="34" t="s">
        <v>162</v>
      </c>
      <c r="AD38" s="34" t="s">
        <v>163</v>
      </c>
      <c r="AE38" s="34" t="s">
        <v>90</v>
      </c>
      <c r="AF38" s="34" t="s">
        <v>158</v>
      </c>
    </row>
    <row r="39" spans="1:32" s="38" customFormat="1" x14ac:dyDescent="0.25">
      <c r="A39" s="34" t="s">
        <v>153</v>
      </c>
      <c r="B39" s="35" t="s">
        <v>164</v>
      </c>
      <c r="C39" s="35" t="s">
        <v>31</v>
      </c>
      <c r="D39" s="35" t="s">
        <v>155</v>
      </c>
      <c r="E39" s="34">
        <v>2</v>
      </c>
      <c r="F39" s="34" t="s">
        <v>33</v>
      </c>
      <c r="G39" s="34" t="s">
        <v>123</v>
      </c>
      <c r="H39" s="34" t="s">
        <v>40</v>
      </c>
      <c r="I39" s="34" t="s">
        <v>85</v>
      </c>
      <c r="J39" s="36">
        <f>24*7</f>
        <v>168</v>
      </c>
      <c r="K39" s="34" t="s">
        <v>103</v>
      </c>
      <c r="L39" s="34"/>
      <c r="M39" s="34" t="s">
        <v>33</v>
      </c>
      <c r="N39" s="34" t="s">
        <v>86</v>
      </c>
      <c r="O39" s="37">
        <v>33.129770000000001</v>
      </c>
      <c r="P39" s="37">
        <v>1.2595419999999999</v>
      </c>
      <c r="Q39" s="37">
        <v>0.36359849999999999</v>
      </c>
      <c r="R39" s="34"/>
      <c r="S39" s="34">
        <v>12</v>
      </c>
      <c r="T39" s="34" t="s">
        <v>87</v>
      </c>
      <c r="U39" s="34"/>
      <c r="V39" s="37">
        <v>36.9084</v>
      </c>
      <c r="W39" s="37">
        <v>1.717557</v>
      </c>
      <c r="X39" s="37">
        <v>0.49581609999999998</v>
      </c>
      <c r="Y39" s="34"/>
      <c r="Z39" s="34">
        <v>12</v>
      </c>
      <c r="AA39" s="34" t="s">
        <v>87</v>
      </c>
      <c r="AB39" s="34"/>
      <c r="AC39" s="34" t="s">
        <v>162</v>
      </c>
      <c r="AD39" s="34" t="s">
        <v>165</v>
      </c>
      <c r="AE39" s="34" t="s">
        <v>90</v>
      </c>
      <c r="AF39" s="34" t="s">
        <v>158</v>
      </c>
    </row>
    <row r="40" spans="1:32" s="38" customFormat="1" x14ac:dyDescent="0.25">
      <c r="A40" s="34" t="s">
        <v>153</v>
      </c>
      <c r="B40" s="35" t="s">
        <v>154</v>
      </c>
      <c r="C40" s="35" t="s">
        <v>31</v>
      </c>
      <c r="D40" s="35" t="s">
        <v>155</v>
      </c>
      <c r="E40" s="34">
        <v>1</v>
      </c>
      <c r="F40" s="34" t="s">
        <v>33</v>
      </c>
      <c r="G40" s="34" t="s">
        <v>123</v>
      </c>
      <c r="H40" s="34" t="s">
        <v>20</v>
      </c>
      <c r="I40" s="34" t="s">
        <v>85</v>
      </c>
      <c r="J40" s="36">
        <f>7*4</f>
        <v>28</v>
      </c>
      <c r="K40" s="34"/>
      <c r="L40" s="34"/>
      <c r="M40" s="34" t="s">
        <v>33</v>
      </c>
      <c r="N40" s="34" t="s">
        <v>86</v>
      </c>
      <c r="O40" s="37">
        <v>12.44726</v>
      </c>
      <c r="P40" s="37">
        <v>4.2362529999999996</v>
      </c>
      <c r="Q40" s="37">
        <v>1.2229009</v>
      </c>
      <c r="R40" s="34"/>
      <c r="S40" s="34">
        <v>12</v>
      </c>
      <c r="T40" s="34" t="s">
        <v>87</v>
      </c>
      <c r="U40" s="34"/>
      <c r="V40" s="37">
        <v>12.93642</v>
      </c>
      <c r="W40" s="37">
        <v>4.2362529999999996</v>
      </c>
      <c r="X40" s="37">
        <v>1.2229009</v>
      </c>
      <c r="Y40" s="34"/>
      <c r="Z40" s="34">
        <v>12</v>
      </c>
      <c r="AA40" s="34" t="s">
        <v>87</v>
      </c>
      <c r="AB40" s="34"/>
      <c r="AC40" s="34" t="s">
        <v>156</v>
      </c>
      <c r="AD40" s="34" t="s">
        <v>157</v>
      </c>
      <c r="AE40" s="34" t="s">
        <v>90</v>
      </c>
      <c r="AF40" s="34" t="s">
        <v>158</v>
      </c>
    </row>
    <row r="41" spans="1:32" s="29" customFormat="1" x14ac:dyDescent="0.25">
      <c r="A41" s="34" t="s">
        <v>153</v>
      </c>
      <c r="B41" s="35" t="s">
        <v>159</v>
      </c>
      <c r="C41" s="35" t="s">
        <v>31</v>
      </c>
      <c r="D41" s="35" t="s">
        <v>155</v>
      </c>
      <c r="E41" s="34">
        <v>1</v>
      </c>
      <c r="F41" s="34" t="s">
        <v>33</v>
      </c>
      <c r="G41" s="34" t="s">
        <v>123</v>
      </c>
      <c r="H41" s="34" t="s">
        <v>40</v>
      </c>
      <c r="I41" s="34" t="s">
        <v>85</v>
      </c>
      <c r="J41" s="36">
        <v>28</v>
      </c>
      <c r="K41" s="34"/>
      <c r="L41" s="34"/>
      <c r="M41" s="34" t="s">
        <v>33</v>
      </c>
      <c r="N41" s="34" t="s">
        <v>86</v>
      </c>
      <c r="O41" s="37">
        <v>12.44726</v>
      </c>
      <c r="P41" s="37">
        <v>4.2362529999999996</v>
      </c>
      <c r="Q41" s="37">
        <v>1.2229009</v>
      </c>
      <c r="R41" s="34"/>
      <c r="S41" s="34">
        <v>12</v>
      </c>
      <c r="T41" s="34" t="s">
        <v>87</v>
      </c>
      <c r="U41" s="34"/>
      <c r="V41" s="37">
        <v>11.9581</v>
      </c>
      <c r="W41" s="37">
        <v>4.2362529999999996</v>
      </c>
      <c r="X41" s="37">
        <v>1.2229009</v>
      </c>
      <c r="Y41" s="34"/>
      <c r="Z41" s="34">
        <v>12</v>
      </c>
      <c r="AA41" s="34" t="s">
        <v>87</v>
      </c>
      <c r="AB41" s="34"/>
      <c r="AC41" s="34" t="s">
        <v>156</v>
      </c>
      <c r="AD41" s="34" t="s">
        <v>160</v>
      </c>
      <c r="AE41" s="34" t="s">
        <v>90</v>
      </c>
      <c r="AF41" s="34" t="s">
        <v>158</v>
      </c>
    </row>
    <row r="42" spans="1:32" s="29" customFormat="1" x14ac:dyDescent="0.25">
      <c r="A42" s="34" t="s">
        <v>153</v>
      </c>
      <c r="B42" s="35" t="s">
        <v>161</v>
      </c>
      <c r="C42" s="35" t="s">
        <v>31</v>
      </c>
      <c r="D42" s="35" t="s">
        <v>155</v>
      </c>
      <c r="E42" s="34">
        <v>2</v>
      </c>
      <c r="F42" s="34" t="s">
        <v>33</v>
      </c>
      <c r="G42" s="34" t="s">
        <v>123</v>
      </c>
      <c r="H42" s="34" t="s">
        <v>40</v>
      </c>
      <c r="I42" s="34" t="s">
        <v>85</v>
      </c>
      <c r="J42" s="36">
        <v>28</v>
      </c>
      <c r="K42" s="34"/>
      <c r="L42" s="34"/>
      <c r="M42" s="34" t="s">
        <v>33</v>
      </c>
      <c r="N42" s="34" t="s">
        <v>94</v>
      </c>
      <c r="O42" s="37">
        <v>12.29588</v>
      </c>
      <c r="P42" s="37">
        <v>2.7098499999999999</v>
      </c>
      <c r="Q42" s="37">
        <v>0.78</v>
      </c>
      <c r="R42" s="34"/>
      <c r="S42" s="34">
        <v>12</v>
      </c>
      <c r="T42" s="34" t="s">
        <v>87</v>
      </c>
      <c r="U42" s="34"/>
      <c r="V42" s="37">
        <v>12.198090000000001</v>
      </c>
      <c r="W42" s="37">
        <v>4.064775</v>
      </c>
      <c r="X42" s="37">
        <v>1.1733996</v>
      </c>
      <c r="Y42" s="34"/>
      <c r="Z42" s="34">
        <v>12</v>
      </c>
      <c r="AA42" s="34" t="s">
        <v>87</v>
      </c>
      <c r="AB42" s="34"/>
      <c r="AC42" s="34" t="s">
        <v>162</v>
      </c>
      <c r="AD42" s="34" t="s">
        <v>163</v>
      </c>
      <c r="AE42" s="34" t="s">
        <v>90</v>
      </c>
      <c r="AF42" s="34" t="s">
        <v>158</v>
      </c>
    </row>
    <row r="43" spans="1:32" s="39" customFormat="1" x14ac:dyDescent="0.25">
      <c r="A43" s="34" t="s">
        <v>153</v>
      </c>
      <c r="B43" s="35" t="s">
        <v>164</v>
      </c>
      <c r="C43" s="35" t="s">
        <v>31</v>
      </c>
      <c r="D43" s="35" t="s">
        <v>155</v>
      </c>
      <c r="E43" s="34">
        <v>2</v>
      </c>
      <c r="F43" s="34" t="s">
        <v>33</v>
      </c>
      <c r="G43" s="34" t="s">
        <v>123</v>
      </c>
      <c r="H43" s="34" t="s">
        <v>40</v>
      </c>
      <c r="I43" s="34" t="s">
        <v>85</v>
      </c>
      <c r="J43" s="36">
        <v>28</v>
      </c>
      <c r="K43" s="34"/>
      <c r="L43" s="34"/>
      <c r="M43" s="34" t="s">
        <v>33</v>
      </c>
      <c r="N43" s="34" t="s">
        <v>86</v>
      </c>
      <c r="O43" s="37">
        <v>12.29588</v>
      </c>
      <c r="P43" s="37">
        <v>2.7098499999999999</v>
      </c>
      <c r="Q43" s="37">
        <v>0.78</v>
      </c>
      <c r="R43" s="34"/>
      <c r="S43" s="34">
        <v>12</v>
      </c>
      <c r="T43" s="34" t="s">
        <v>87</v>
      </c>
      <c r="U43" s="34"/>
      <c r="V43" s="37">
        <v>12.29588</v>
      </c>
      <c r="W43" s="37">
        <v>2.7098499999999999</v>
      </c>
      <c r="X43" s="37">
        <v>0.78226640000000003</v>
      </c>
      <c r="Y43" s="34"/>
      <c r="Z43" s="34">
        <v>12</v>
      </c>
      <c r="AA43" s="34" t="s">
        <v>87</v>
      </c>
      <c r="AB43" s="34"/>
      <c r="AC43" s="34" t="s">
        <v>162</v>
      </c>
      <c r="AD43" s="34" t="s">
        <v>165</v>
      </c>
      <c r="AE43" s="34" t="s">
        <v>90</v>
      </c>
      <c r="AF43" s="34" t="s">
        <v>158</v>
      </c>
    </row>
    <row r="44" spans="1:32" s="39" customFormat="1" x14ac:dyDescent="0.25">
      <c r="A44" s="40" t="s">
        <v>166</v>
      </c>
      <c r="B44" s="40" t="s">
        <v>167</v>
      </c>
      <c r="C44" s="40" t="s">
        <v>31</v>
      </c>
      <c r="D44" s="40" t="s">
        <v>168</v>
      </c>
      <c r="E44" s="40">
        <v>1</v>
      </c>
      <c r="F44" s="40" t="s">
        <v>23</v>
      </c>
      <c r="G44" s="40" t="s">
        <v>169</v>
      </c>
      <c r="H44" s="40" t="s">
        <v>40</v>
      </c>
      <c r="I44" s="40" t="s">
        <v>85</v>
      </c>
      <c r="J44" s="41">
        <f t="shared" ref="J44:J49" si="5">28*7</f>
        <v>196</v>
      </c>
      <c r="K44" s="40" t="s">
        <v>103</v>
      </c>
      <c r="L44" s="42"/>
      <c r="M44" s="40" t="s">
        <v>33</v>
      </c>
      <c r="N44" s="40" t="s">
        <v>170</v>
      </c>
      <c r="O44" s="43">
        <v>33.575130000000001</v>
      </c>
      <c r="P44" s="42">
        <f t="shared" ref="P44:P49" si="6">Q44*SQRT(S44)</f>
        <v>4.0384604016426007</v>
      </c>
      <c r="Q44" s="43">
        <v>1.1658031</v>
      </c>
      <c r="R44" s="40" t="s">
        <v>171</v>
      </c>
      <c r="S44" s="44">
        <v>12</v>
      </c>
      <c r="T44" s="44" t="s">
        <v>87</v>
      </c>
      <c r="U44" s="40" t="s">
        <v>172</v>
      </c>
      <c r="V44" s="43">
        <v>35</v>
      </c>
      <c r="W44" s="42">
        <f t="shared" ref="W44:W49" si="7">X44*SQRT(Z44)</f>
        <v>3.1410249492832238</v>
      </c>
      <c r="X44" s="43">
        <v>0.90673579999999998</v>
      </c>
      <c r="Y44" s="40" t="s">
        <v>171</v>
      </c>
      <c r="Z44" s="40">
        <v>12</v>
      </c>
      <c r="AA44" s="40" t="s">
        <v>87</v>
      </c>
      <c r="AB44" s="40" t="s">
        <v>173</v>
      </c>
      <c r="AC44" s="40" t="s">
        <v>88</v>
      </c>
      <c r="AD44" s="40" t="s">
        <v>174</v>
      </c>
      <c r="AE44" s="40" t="s">
        <v>90</v>
      </c>
      <c r="AF44" s="42" t="s">
        <v>158</v>
      </c>
    </row>
    <row r="45" spans="1:32" s="39" customFormat="1" x14ac:dyDescent="0.25">
      <c r="A45" s="40" t="s">
        <v>166</v>
      </c>
      <c r="B45" s="40" t="s">
        <v>167</v>
      </c>
      <c r="C45" s="40" t="s">
        <v>31</v>
      </c>
      <c r="D45" s="40" t="s">
        <v>168</v>
      </c>
      <c r="E45" s="40">
        <v>1</v>
      </c>
      <c r="F45" s="40" t="s">
        <v>23</v>
      </c>
      <c r="G45" s="40" t="s">
        <v>169</v>
      </c>
      <c r="H45" s="40" t="s">
        <v>20</v>
      </c>
      <c r="I45" s="40" t="s">
        <v>85</v>
      </c>
      <c r="J45" s="41">
        <f t="shared" si="5"/>
        <v>196</v>
      </c>
      <c r="K45" s="40" t="s">
        <v>103</v>
      </c>
      <c r="L45" s="42"/>
      <c r="M45" s="40" t="s">
        <v>33</v>
      </c>
      <c r="N45" s="40" t="s">
        <v>170</v>
      </c>
      <c r="O45" s="43">
        <v>33.575130000000001</v>
      </c>
      <c r="P45" s="42">
        <f t="shared" si="6"/>
        <v>4.0384604016426007</v>
      </c>
      <c r="Q45" s="43">
        <v>1.1658031</v>
      </c>
      <c r="R45" s="40" t="s">
        <v>171</v>
      </c>
      <c r="S45" s="44">
        <v>12</v>
      </c>
      <c r="T45" s="44" t="s">
        <v>87</v>
      </c>
      <c r="U45" s="40" t="s">
        <v>172</v>
      </c>
      <c r="V45" s="43">
        <v>36.943010000000001</v>
      </c>
      <c r="W45" s="42">
        <f t="shared" si="7"/>
        <v>3.1410249492832238</v>
      </c>
      <c r="X45" s="43">
        <v>0.90673579999999998</v>
      </c>
      <c r="Y45" s="40" t="s">
        <v>171</v>
      </c>
      <c r="Z45" s="40">
        <v>12</v>
      </c>
      <c r="AA45" s="40" t="s">
        <v>87</v>
      </c>
      <c r="AB45" s="40" t="s">
        <v>175</v>
      </c>
      <c r="AC45" s="40" t="s">
        <v>88</v>
      </c>
      <c r="AD45" s="40" t="s">
        <v>176</v>
      </c>
      <c r="AE45" s="40" t="s">
        <v>90</v>
      </c>
      <c r="AF45" s="42" t="s">
        <v>158</v>
      </c>
    </row>
    <row r="46" spans="1:32" s="39" customFormat="1" x14ac:dyDescent="0.25">
      <c r="A46" s="40" t="s">
        <v>166</v>
      </c>
      <c r="B46" s="40" t="s">
        <v>167</v>
      </c>
      <c r="C46" s="40" t="s">
        <v>31</v>
      </c>
      <c r="D46" s="40" t="s">
        <v>168</v>
      </c>
      <c r="E46" s="40">
        <v>1</v>
      </c>
      <c r="F46" s="40" t="s">
        <v>23</v>
      </c>
      <c r="G46" s="40" t="s">
        <v>169</v>
      </c>
      <c r="H46" s="40" t="s">
        <v>20</v>
      </c>
      <c r="I46" s="40" t="s">
        <v>85</v>
      </c>
      <c r="J46" s="41">
        <f t="shared" si="5"/>
        <v>196</v>
      </c>
      <c r="K46" s="40" t="s">
        <v>103</v>
      </c>
      <c r="L46" s="42"/>
      <c r="M46" s="40" t="s">
        <v>33</v>
      </c>
      <c r="N46" s="40" t="s">
        <v>170</v>
      </c>
      <c r="O46" s="43">
        <v>33.575130000000001</v>
      </c>
      <c r="P46" s="42">
        <f t="shared" si="6"/>
        <v>4.0384604016426007</v>
      </c>
      <c r="Q46" s="43">
        <v>1.1658031</v>
      </c>
      <c r="R46" s="40" t="s">
        <v>171</v>
      </c>
      <c r="S46" s="44">
        <v>12</v>
      </c>
      <c r="T46" s="44" t="s">
        <v>87</v>
      </c>
      <c r="U46" s="40" t="s">
        <v>172</v>
      </c>
      <c r="V46" s="43">
        <v>38.497410000000002</v>
      </c>
      <c r="W46" s="42">
        <f t="shared" si="7"/>
        <v>4.4871783010273703</v>
      </c>
      <c r="X46" s="43">
        <v>1.2953368000000001</v>
      </c>
      <c r="Y46" s="40" t="s">
        <v>171</v>
      </c>
      <c r="Z46" s="40">
        <v>12</v>
      </c>
      <c r="AA46" s="40" t="s">
        <v>87</v>
      </c>
      <c r="AB46" s="40" t="s">
        <v>177</v>
      </c>
      <c r="AC46" s="40" t="s">
        <v>88</v>
      </c>
      <c r="AD46" s="40" t="s">
        <v>178</v>
      </c>
      <c r="AE46" s="40" t="s">
        <v>90</v>
      </c>
      <c r="AF46" s="42" t="s">
        <v>158</v>
      </c>
    </row>
    <row r="47" spans="1:32" s="45" customFormat="1" x14ac:dyDescent="0.25">
      <c r="A47" s="40" t="s">
        <v>166</v>
      </c>
      <c r="B47" s="40" t="s">
        <v>179</v>
      </c>
      <c r="C47" s="40" t="s">
        <v>31</v>
      </c>
      <c r="D47" s="40" t="s">
        <v>168</v>
      </c>
      <c r="E47" s="40">
        <v>2</v>
      </c>
      <c r="F47" s="40" t="s">
        <v>23</v>
      </c>
      <c r="G47" s="40" t="s">
        <v>180</v>
      </c>
      <c r="H47" s="40" t="s">
        <v>40</v>
      </c>
      <c r="I47" s="40" t="s">
        <v>85</v>
      </c>
      <c r="J47" s="41">
        <f t="shared" si="5"/>
        <v>196</v>
      </c>
      <c r="K47" s="40" t="s">
        <v>103</v>
      </c>
      <c r="L47" s="42"/>
      <c r="M47" s="40" t="s">
        <v>23</v>
      </c>
      <c r="N47" s="40" t="s">
        <v>170</v>
      </c>
      <c r="O47" s="43">
        <v>31.761659999999999</v>
      </c>
      <c r="P47" s="42">
        <f t="shared" si="6"/>
        <v>3.5897425022578311</v>
      </c>
      <c r="Q47" s="43">
        <v>1.0362693999999999</v>
      </c>
      <c r="R47" s="40" t="s">
        <v>171</v>
      </c>
      <c r="S47" s="44">
        <v>12</v>
      </c>
      <c r="T47" s="44" t="s">
        <v>87</v>
      </c>
      <c r="U47" s="40" t="s">
        <v>181</v>
      </c>
      <c r="V47" s="43">
        <v>33.31606</v>
      </c>
      <c r="W47" s="42">
        <f t="shared" si="7"/>
        <v>3.1410249492832238</v>
      </c>
      <c r="X47" s="43">
        <v>0.90673579999999998</v>
      </c>
      <c r="Y47" s="40" t="s">
        <v>171</v>
      </c>
      <c r="Z47" s="40">
        <v>12</v>
      </c>
      <c r="AA47" s="40" t="s">
        <v>87</v>
      </c>
      <c r="AB47" s="40" t="s">
        <v>182</v>
      </c>
      <c r="AC47" s="40" t="s">
        <v>88</v>
      </c>
      <c r="AD47" s="40" t="s">
        <v>183</v>
      </c>
      <c r="AE47" s="40" t="s">
        <v>90</v>
      </c>
      <c r="AF47" s="42" t="s">
        <v>158</v>
      </c>
    </row>
    <row r="48" spans="1:32" s="45" customFormat="1" x14ac:dyDescent="0.25">
      <c r="A48" s="40" t="s">
        <v>166</v>
      </c>
      <c r="B48" s="40" t="s">
        <v>179</v>
      </c>
      <c r="C48" s="40" t="s">
        <v>31</v>
      </c>
      <c r="D48" s="40" t="s">
        <v>168</v>
      </c>
      <c r="E48" s="40">
        <v>2</v>
      </c>
      <c r="F48" s="40" t="s">
        <v>23</v>
      </c>
      <c r="G48" s="40" t="s">
        <v>180</v>
      </c>
      <c r="H48" s="40" t="s">
        <v>20</v>
      </c>
      <c r="I48" s="40" t="s">
        <v>85</v>
      </c>
      <c r="J48" s="41">
        <f t="shared" si="5"/>
        <v>196</v>
      </c>
      <c r="K48" s="40" t="s">
        <v>103</v>
      </c>
      <c r="L48" s="42"/>
      <c r="M48" s="40" t="s">
        <v>23</v>
      </c>
      <c r="N48" s="40" t="s">
        <v>170</v>
      </c>
      <c r="O48" s="43">
        <v>31.761659999999999</v>
      </c>
      <c r="P48" s="42">
        <f t="shared" si="6"/>
        <v>3.5897425022578311</v>
      </c>
      <c r="Q48" s="43">
        <v>1.0362693999999999</v>
      </c>
      <c r="R48" s="40" t="s">
        <v>171</v>
      </c>
      <c r="S48" s="44">
        <v>12</v>
      </c>
      <c r="T48" s="44" t="s">
        <v>87</v>
      </c>
      <c r="U48" s="40" t="s">
        <v>181</v>
      </c>
      <c r="V48" s="43">
        <v>35.647669999999998</v>
      </c>
      <c r="W48" s="42">
        <f t="shared" si="7"/>
        <v>4.0384604016426007</v>
      </c>
      <c r="X48" s="43">
        <v>1.1658031</v>
      </c>
      <c r="Y48" s="40" t="s">
        <v>171</v>
      </c>
      <c r="Z48" s="40">
        <v>12</v>
      </c>
      <c r="AA48" s="40" t="s">
        <v>87</v>
      </c>
      <c r="AB48" s="40" t="s">
        <v>184</v>
      </c>
      <c r="AC48" s="40" t="s">
        <v>88</v>
      </c>
      <c r="AD48" s="40" t="s">
        <v>185</v>
      </c>
      <c r="AE48" s="40" t="s">
        <v>90</v>
      </c>
      <c r="AF48" s="42" t="s">
        <v>158</v>
      </c>
    </row>
    <row r="49" spans="1:32" s="45" customFormat="1" x14ac:dyDescent="0.25">
      <c r="A49" s="40" t="s">
        <v>166</v>
      </c>
      <c r="B49" s="40" t="s">
        <v>179</v>
      </c>
      <c r="C49" s="40" t="s">
        <v>31</v>
      </c>
      <c r="D49" s="40" t="s">
        <v>168</v>
      </c>
      <c r="E49" s="40">
        <v>2</v>
      </c>
      <c r="F49" s="40" t="s">
        <v>23</v>
      </c>
      <c r="G49" s="40" t="s">
        <v>180</v>
      </c>
      <c r="H49" s="40" t="s">
        <v>20</v>
      </c>
      <c r="I49" s="40" t="s">
        <v>85</v>
      </c>
      <c r="J49" s="41">
        <f t="shared" si="5"/>
        <v>196</v>
      </c>
      <c r="K49" s="40" t="s">
        <v>103</v>
      </c>
      <c r="L49" s="42"/>
      <c r="M49" s="40" t="s">
        <v>23</v>
      </c>
      <c r="N49" s="40" t="s">
        <v>170</v>
      </c>
      <c r="O49" s="43">
        <v>31.761659999999999</v>
      </c>
      <c r="P49" s="42">
        <f t="shared" si="6"/>
        <v>3.5897425022578311</v>
      </c>
      <c r="Q49" s="43">
        <v>1.0362693999999999</v>
      </c>
      <c r="R49" s="40" t="s">
        <v>171</v>
      </c>
      <c r="S49" s="44">
        <v>12</v>
      </c>
      <c r="T49" s="44" t="s">
        <v>87</v>
      </c>
      <c r="U49" s="40" t="s">
        <v>181</v>
      </c>
      <c r="V49" s="43">
        <v>37.590670000000003</v>
      </c>
      <c r="W49" s="42">
        <f t="shared" si="7"/>
        <v>5.8333316527715171</v>
      </c>
      <c r="X49" s="43">
        <v>1.6839378</v>
      </c>
      <c r="Y49" s="40" t="s">
        <v>171</v>
      </c>
      <c r="Z49" s="40">
        <v>12</v>
      </c>
      <c r="AA49" s="40" t="s">
        <v>87</v>
      </c>
      <c r="AB49" s="40" t="s">
        <v>186</v>
      </c>
      <c r="AC49" s="40" t="s">
        <v>88</v>
      </c>
      <c r="AD49" s="40" t="s">
        <v>187</v>
      </c>
      <c r="AE49" s="40" t="s">
        <v>90</v>
      </c>
      <c r="AF49" s="42" t="s">
        <v>158</v>
      </c>
    </row>
    <row r="50" spans="1:32" s="45" customFormat="1" x14ac:dyDescent="0.25">
      <c r="A50" s="40" t="s">
        <v>166</v>
      </c>
      <c r="B50" s="40" t="s">
        <v>167</v>
      </c>
      <c r="C50" s="40" t="s">
        <v>31</v>
      </c>
      <c r="D50" s="40" t="s">
        <v>168</v>
      </c>
      <c r="E50" s="40">
        <v>1</v>
      </c>
      <c r="F50" s="40" t="s">
        <v>23</v>
      </c>
      <c r="G50" s="40" t="s">
        <v>169</v>
      </c>
      <c r="H50" s="40" t="s">
        <v>40</v>
      </c>
      <c r="I50" s="40" t="s">
        <v>85</v>
      </c>
      <c r="J50" s="41">
        <f>4*7</f>
        <v>28</v>
      </c>
      <c r="K50" s="40"/>
      <c r="L50" s="42"/>
      <c r="M50" s="40" t="s">
        <v>33</v>
      </c>
      <c r="N50" s="40" t="s">
        <v>170</v>
      </c>
      <c r="O50" s="43">
        <v>12.386292894562899</v>
      </c>
      <c r="P50" s="43">
        <v>1.5327736452296601</v>
      </c>
      <c r="Q50" s="43">
        <v>0.44247363834005399</v>
      </c>
      <c r="R50" s="40" t="s">
        <v>171</v>
      </c>
      <c r="S50" s="44">
        <v>12</v>
      </c>
      <c r="T50" s="44" t="s">
        <v>87</v>
      </c>
      <c r="U50" s="40" t="s">
        <v>172</v>
      </c>
      <c r="V50" s="43">
        <v>12.2756744849779</v>
      </c>
      <c r="W50" s="43">
        <v>3.44874070176673</v>
      </c>
      <c r="X50" s="43">
        <v>0.99556568626511999</v>
      </c>
      <c r="Y50" s="40" t="s">
        <v>171</v>
      </c>
      <c r="Z50" s="40">
        <v>12</v>
      </c>
      <c r="AA50" s="40" t="s">
        <v>87</v>
      </c>
      <c r="AB50" s="40" t="s">
        <v>173</v>
      </c>
      <c r="AC50" s="40" t="s">
        <v>88</v>
      </c>
      <c r="AD50" s="40" t="s">
        <v>174</v>
      </c>
      <c r="AE50" s="40" t="s">
        <v>90</v>
      </c>
      <c r="AF50" s="42" t="s">
        <v>158</v>
      </c>
    </row>
    <row r="51" spans="1:32" s="45" customFormat="1" x14ac:dyDescent="0.25">
      <c r="A51" s="40" t="s">
        <v>166</v>
      </c>
      <c r="B51" s="40" t="s">
        <v>167</v>
      </c>
      <c r="C51" s="40" t="s">
        <v>31</v>
      </c>
      <c r="D51" s="40" t="s">
        <v>168</v>
      </c>
      <c r="E51" s="40">
        <v>1</v>
      </c>
      <c r="F51" s="40" t="s">
        <v>23</v>
      </c>
      <c r="G51" s="40" t="s">
        <v>169</v>
      </c>
      <c r="H51" s="40" t="s">
        <v>20</v>
      </c>
      <c r="I51" s="40" t="s">
        <v>85</v>
      </c>
      <c r="J51" s="41">
        <v>28</v>
      </c>
      <c r="K51" s="40"/>
      <c r="L51" s="42"/>
      <c r="M51" s="40" t="s">
        <v>33</v>
      </c>
      <c r="N51" s="40" t="s">
        <v>170</v>
      </c>
      <c r="O51" s="43">
        <v>12.386292894562899</v>
      </c>
      <c r="P51" s="43">
        <v>1.5327736452296601</v>
      </c>
      <c r="Q51" s="43">
        <v>0.44247363834005399</v>
      </c>
      <c r="R51" s="40" t="s">
        <v>171</v>
      </c>
      <c r="S51" s="44">
        <v>12</v>
      </c>
      <c r="T51" s="44" t="s">
        <v>87</v>
      </c>
      <c r="U51" s="40" t="s">
        <v>172</v>
      </c>
      <c r="V51" s="43">
        <v>12.386292894562899</v>
      </c>
      <c r="W51" s="43">
        <v>2.2991604678444699</v>
      </c>
      <c r="X51" s="43">
        <v>0.66371045751007396</v>
      </c>
      <c r="Y51" s="40" t="s">
        <v>171</v>
      </c>
      <c r="Z51" s="40">
        <v>12</v>
      </c>
      <c r="AA51" s="40" t="s">
        <v>87</v>
      </c>
      <c r="AB51" s="40" t="s">
        <v>175</v>
      </c>
      <c r="AC51" s="40" t="s">
        <v>88</v>
      </c>
      <c r="AD51" s="40" t="s">
        <v>176</v>
      </c>
      <c r="AE51" s="40" t="s">
        <v>90</v>
      </c>
      <c r="AF51" s="42" t="s">
        <v>158</v>
      </c>
    </row>
    <row r="52" spans="1:32" s="45" customFormat="1" x14ac:dyDescent="0.25">
      <c r="A52" s="40" t="s">
        <v>166</v>
      </c>
      <c r="B52" s="40" t="s">
        <v>167</v>
      </c>
      <c r="C52" s="40" t="s">
        <v>31</v>
      </c>
      <c r="D52" s="40" t="s">
        <v>168</v>
      </c>
      <c r="E52" s="40">
        <v>1</v>
      </c>
      <c r="F52" s="40" t="s">
        <v>23</v>
      </c>
      <c r="G52" s="40" t="s">
        <v>169</v>
      </c>
      <c r="H52" s="40" t="s">
        <v>20</v>
      </c>
      <c r="I52" s="40" t="s">
        <v>85</v>
      </c>
      <c r="J52" s="41">
        <f>4*7</f>
        <v>28</v>
      </c>
      <c r="K52" s="40"/>
      <c r="L52" s="42"/>
      <c r="M52" s="40" t="s">
        <v>33</v>
      </c>
      <c r="N52" s="40" t="s">
        <v>170</v>
      </c>
      <c r="O52" s="43">
        <v>12.386292894562899</v>
      </c>
      <c r="P52" s="43">
        <v>1.5327736452296601</v>
      </c>
      <c r="Q52" s="43">
        <v>0.44247363834005399</v>
      </c>
      <c r="R52" s="40" t="s">
        <v>171</v>
      </c>
      <c r="S52" s="44">
        <v>12</v>
      </c>
      <c r="T52" s="44" t="s">
        <v>87</v>
      </c>
      <c r="U52" s="40" t="s">
        <v>172</v>
      </c>
      <c r="V52" s="43">
        <v>12.2756744849779</v>
      </c>
      <c r="W52" s="43">
        <v>2.2991604678444899</v>
      </c>
      <c r="X52" s="43">
        <v>0.66371045751008095</v>
      </c>
      <c r="Y52" s="40" t="s">
        <v>171</v>
      </c>
      <c r="Z52" s="40">
        <v>12</v>
      </c>
      <c r="AA52" s="40" t="s">
        <v>87</v>
      </c>
      <c r="AB52" s="40" t="s">
        <v>177</v>
      </c>
      <c r="AC52" s="40" t="s">
        <v>88</v>
      </c>
      <c r="AD52" s="40" t="s">
        <v>178</v>
      </c>
      <c r="AE52" s="40" t="s">
        <v>90</v>
      </c>
      <c r="AF52" s="42" t="s">
        <v>158</v>
      </c>
    </row>
    <row r="53" spans="1:32" s="45" customFormat="1" x14ac:dyDescent="0.25">
      <c r="A53" s="40" t="s">
        <v>166</v>
      </c>
      <c r="B53" s="40" t="s">
        <v>179</v>
      </c>
      <c r="C53" s="40" t="s">
        <v>31</v>
      </c>
      <c r="D53" s="40" t="s">
        <v>168</v>
      </c>
      <c r="E53" s="40">
        <v>2</v>
      </c>
      <c r="F53" s="40" t="s">
        <v>23</v>
      </c>
      <c r="G53" s="40" t="s">
        <v>180</v>
      </c>
      <c r="H53" s="40" t="s">
        <v>40</v>
      </c>
      <c r="I53" s="40" t="s">
        <v>85</v>
      </c>
      <c r="J53" s="41">
        <f>4*7</f>
        <v>28</v>
      </c>
      <c r="K53" s="40"/>
      <c r="L53" s="42"/>
      <c r="M53" s="40" t="s">
        <v>23</v>
      </c>
      <c r="N53" s="40" t="s">
        <v>170</v>
      </c>
      <c r="O53" s="43">
        <v>12.0544376658079</v>
      </c>
      <c r="P53" s="43">
        <v>1.9159670565370699</v>
      </c>
      <c r="Q53" s="43">
        <v>0.55309204792506605</v>
      </c>
      <c r="R53" s="40" t="s">
        <v>171</v>
      </c>
      <c r="S53" s="44">
        <v>12</v>
      </c>
      <c r="T53" s="44" t="s">
        <v>87</v>
      </c>
      <c r="U53" s="40" t="s">
        <v>181</v>
      </c>
      <c r="V53" s="43">
        <v>11.7225824370529</v>
      </c>
      <c r="W53" s="43">
        <v>2.6823538791519099</v>
      </c>
      <c r="X53" s="43">
        <v>0.77432886709509696</v>
      </c>
      <c r="Y53" s="40" t="s">
        <v>171</v>
      </c>
      <c r="Z53" s="40">
        <v>12</v>
      </c>
      <c r="AA53" s="40" t="s">
        <v>87</v>
      </c>
      <c r="AB53" s="40" t="s">
        <v>182</v>
      </c>
      <c r="AC53" s="40" t="s">
        <v>88</v>
      </c>
      <c r="AD53" s="40" t="s">
        <v>183</v>
      </c>
      <c r="AE53" s="40" t="s">
        <v>90</v>
      </c>
      <c r="AF53" s="42" t="s">
        <v>158</v>
      </c>
    </row>
    <row r="54" spans="1:32" s="45" customFormat="1" x14ac:dyDescent="0.25">
      <c r="A54" s="40" t="s">
        <v>166</v>
      </c>
      <c r="B54" s="40" t="s">
        <v>179</v>
      </c>
      <c r="C54" s="40" t="s">
        <v>31</v>
      </c>
      <c r="D54" s="40" t="s">
        <v>168</v>
      </c>
      <c r="E54" s="40">
        <v>2</v>
      </c>
      <c r="F54" s="40" t="s">
        <v>23</v>
      </c>
      <c r="G54" s="40" t="s">
        <v>180</v>
      </c>
      <c r="H54" s="40" t="s">
        <v>20</v>
      </c>
      <c r="I54" s="40" t="s">
        <v>85</v>
      </c>
      <c r="J54" s="41">
        <f>4*7</f>
        <v>28</v>
      </c>
      <c r="K54" s="40"/>
      <c r="L54" s="42"/>
      <c r="M54" s="40" t="s">
        <v>23</v>
      </c>
      <c r="N54" s="40" t="s">
        <v>170</v>
      </c>
      <c r="O54" s="43">
        <v>12.0544376658079</v>
      </c>
      <c r="P54" s="43">
        <v>1.9159670565370699</v>
      </c>
      <c r="Q54" s="43">
        <v>0.55309204792506605</v>
      </c>
      <c r="R54" s="40" t="s">
        <v>171</v>
      </c>
      <c r="S54" s="44">
        <v>12</v>
      </c>
      <c r="T54" s="44" t="s">
        <v>87</v>
      </c>
      <c r="U54" s="40" t="s">
        <v>181</v>
      </c>
      <c r="V54" s="43">
        <v>11.7225824370529</v>
      </c>
      <c r="W54" s="43">
        <v>2.2991604678444899</v>
      </c>
      <c r="X54" s="43">
        <v>0.66371045751008095</v>
      </c>
      <c r="Y54" s="40" t="s">
        <v>171</v>
      </c>
      <c r="Z54" s="40">
        <v>12</v>
      </c>
      <c r="AA54" s="40" t="s">
        <v>87</v>
      </c>
      <c r="AB54" s="40" t="s">
        <v>184</v>
      </c>
      <c r="AC54" s="40" t="s">
        <v>88</v>
      </c>
      <c r="AD54" s="40" t="s">
        <v>185</v>
      </c>
      <c r="AE54" s="40" t="s">
        <v>90</v>
      </c>
      <c r="AF54" s="42" t="s">
        <v>158</v>
      </c>
    </row>
    <row r="55" spans="1:32" s="45" customFormat="1" x14ac:dyDescent="0.25">
      <c r="A55" s="40" t="s">
        <v>166</v>
      </c>
      <c r="B55" s="40" t="s">
        <v>179</v>
      </c>
      <c r="C55" s="40" t="s">
        <v>31</v>
      </c>
      <c r="D55" s="40" t="s">
        <v>168</v>
      </c>
      <c r="E55" s="40">
        <v>2</v>
      </c>
      <c r="F55" s="40" t="s">
        <v>23</v>
      </c>
      <c r="G55" s="40" t="s">
        <v>180</v>
      </c>
      <c r="H55" s="40" t="s">
        <v>20</v>
      </c>
      <c r="I55" s="40" t="s">
        <v>85</v>
      </c>
      <c r="J55" s="41">
        <f>4*7</f>
        <v>28</v>
      </c>
      <c r="K55" s="40"/>
      <c r="L55" s="42"/>
      <c r="M55" s="40" t="s">
        <v>23</v>
      </c>
      <c r="N55" s="40" t="s">
        <v>170</v>
      </c>
      <c r="O55" s="43">
        <v>12.0544376658079</v>
      </c>
      <c r="P55" s="43">
        <v>1.9159670565370699</v>
      </c>
      <c r="Q55" s="43">
        <v>0.55309204792506605</v>
      </c>
      <c r="R55" s="40" t="s">
        <v>171</v>
      </c>
      <c r="S55" s="44">
        <v>12</v>
      </c>
      <c r="T55" s="44" t="s">
        <v>87</v>
      </c>
      <c r="U55" s="40" t="s">
        <v>181</v>
      </c>
      <c r="V55" s="43">
        <v>11.9438192562229</v>
      </c>
      <c r="W55" s="43">
        <v>1.9159670565370801</v>
      </c>
      <c r="X55" s="43">
        <v>0.55309204792507005</v>
      </c>
      <c r="Y55" s="40" t="s">
        <v>171</v>
      </c>
      <c r="Z55" s="40">
        <v>12</v>
      </c>
      <c r="AA55" s="40" t="s">
        <v>87</v>
      </c>
      <c r="AB55" s="40" t="s">
        <v>186</v>
      </c>
      <c r="AC55" s="40" t="s">
        <v>88</v>
      </c>
      <c r="AD55" s="40" t="s">
        <v>187</v>
      </c>
      <c r="AE55" s="40" t="s">
        <v>90</v>
      </c>
      <c r="AF55" s="42" t="s">
        <v>158</v>
      </c>
    </row>
    <row r="56" spans="1:32" s="45" customFormat="1" x14ac:dyDescent="0.25">
      <c r="A56" s="40" t="s">
        <v>166</v>
      </c>
      <c r="B56" s="40" t="s">
        <v>188</v>
      </c>
      <c r="C56" s="40" t="s">
        <v>31</v>
      </c>
      <c r="D56" s="40" t="s">
        <v>168</v>
      </c>
      <c r="E56" s="40">
        <v>3</v>
      </c>
      <c r="F56" s="40" t="s">
        <v>23</v>
      </c>
      <c r="G56" s="40" t="s">
        <v>189</v>
      </c>
      <c r="H56" s="40" t="s">
        <v>40</v>
      </c>
      <c r="I56" s="40" t="s">
        <v>85</v>
      </c>
      <c r="J56" s="41">
        <f>24*7</f>
        <v>168</v>
      </c>
      <c r="K56" s="40"/>
      <c r="L56" s="40" t="s">
        <v>190</v>
      </c>
      <c r="M56" s="40" t="s">
        <v>33</v>
      </c>
      <c r="N56" s="40" t="s">
        <v>94</v>
      </c>
      <c r="O56" s="43">
        <v>33.898310000000002</v>
      </c>
      <c r="P56" s="42">
        <f t="shared" ref="P56:P61" si="8">Q56*SQRT(S56)</f>
        <v>4.1099511451351676</v>
      </c>
      <c r="Q56" s="43">
        <v>1.1864406999999999</v>
      </c>
      <c r="R56" s="40" t="s">
        <v>171</v>
      </c>
      <c r="S56" s="44">
        <v>12</v>
      </c>
      <c r="T56" s="44" t="s">
        <v>87</v>
      </c>
      <c r="U56" s="40" t="s">
        <v>191</v>
      </c>
      <c r="V56" s="43">
        <v>34.576270000000001</v>
      </c>
      <c r="W56" s="42">
        <f t="shared" ref="W56:W61" si="9">X56*SQRT(Z56)</f>
        <v>4.697086924037289</v>
      </c>
      <c r="X56" s="43">
        <v>1.3559322</v>
      </c>
      <c r="Y56" s="40" t="s">
        <v>171</v>
      </c>
      <c r="Z56" s="44">
        <v>12</v>
      </c>
      <c r="AA56" s="44" t="s">
        <v>87</v>
      </c>
      <c r="AB56" s="40" t="s">
        <v>192</v>
      </c>
      <c r="AC56" s="40" t="s">
        <v>193</v>
      </c>
      <c r="AD56" s="40" t="s">
        <v>194</v>
      </c>
      <c r="AE56" s="40" t="s">
        <v>90</v>
      </c>
      <c r="AF56" s="42" t="s">
        <v>158</v>
      </c>
    </row>
    <row r="57" spans="1:32" s="45" customFormat="1" x14ac:dyDescent="0.25">
      <c r="A57" s="40" t="s">
        <v>166</v>
      </c>
      <c r="B57" s="40" t="s">
        <v>195</v>
      </c>
      <c r="C57" s="40" t="s">
        <v>31</v>
      </c>
      <c r="D57" s="40" t="s">
        <v>168</v>
      </c>
      <c r="E57" s="40">
        <v>3</v>
      </c>
      <c r="F57" s="40" t="s">
        <v>33</v>
      </c>
      <c r="G57" s="40" t="s">
        <v>196</v>
      </c>
      <c r="H57" s="40" t="s">
        <v>40</v>
      </c>
      <c r="I57" s="40" t="s">
        <v>85</v>
      </c>
      <c r="J57" s="41">
        <v>168</v>
      </c>
      <c r="K57" s="40"/>
      <c r="L57" s="40" t="s">
        <v>190</v>
      </c>
      <c r="M57" s="40" t="s">
        <v>33</v>
      </c>
      <c r="N57" s="40" t="s">
        <v>94</v>
      </c>
      <c r="O57" s="43">
        <v>33.898310000000002</v>
      </c>
      <c r="P57" s="42">
        <f t="shared" si="8"/>
        <v>4.1099511451351676</v>
      </c>
      <c r="Q57" s="43">
        <v>1.1864406999999999</v>
      </c>
      <c r="R57" s="40" t="s">
        <v>171</v>
      </c>
      <c r="S57" s="44">
        <v>12</v>
      </c>
      <c r="T57" s="44" t="s">
        <v>87</v>
      </c>
      <c r="U57" s="40" t="s">
        <v>191</v>
      </c>
      <c r="V57" s="43">
        <v>35.423729999999999</v>
      </c>
      <c r="W57" s="42">
        <f t="shared" si="9"/>
        <v>5.8713588282516911</v>
      </c>
      <c r="X57" s="43">
        <v>1.6949152999999999</v>
      </c>
      <c r="Y57" s="40" t="s">
        <v>171</v>
      </c>
      <c r="Z57" s="44">
        <v>12</v>
      </c>
      <c r="AA57" s="44" t="s">
        <v>87</v>
      </c>
      <c r="AB57" s="40" t="s">
        <v>197</v>
      </c>
      <c r="AC57" s="40" t="s">
        <v>193</v>
      </c>
      <c r="AD57" s="40" t="s">
        <v>198</v>
      </c>
      <c r="AE57" s="40" t="s">
        <v>90</v>
      </c>
      <c r="AF57" s="42" t="s">
        <v>158</v>
      </c>
    </row>
    <row r="58" spans="1:32" s="45" customFormat="1" x14ac:dyDescent="0.25">
      <c r="A58" s="40" t="s">
        <v>166</v>
      </c>
      <c r="B58" s="40" t="s">
        <v>199</v>
      </c>
      <c r="C58" s="40" t="s">
        <v>31</v>
      </c>
      <c r="D58" s="40" t="s">
        <v>168</v>
      </c>
      <c r="E58" s="40">
        <v>3</v>
      </c>
      <c r="F58" s="40" t="s">
        <v>46</v>
      </c>
      <c r="G58" s="40" t="s">
        <v>200</v>
      </c>
      <c r="H58" s="40" t="s">
        <v>40</v>
      </c>
      <c r="I58" s="40" t="s">
        <v>85</v>
      </c>
      <c r="J58" s="41">
        <v>168</v>
      </c>
      <c r="K58" s="40"/>
      <c r="L58" s="40" t="s">
        <v>190</v>
      </c>
      <c r="M58" s="40" t="s">
        <v>33</v>
      </c>
      <c r="N58" s="40" t="s">
        <v>94</v>
      </c>
      <c r="O58" s="43">
        <v>33.898310000000002</v>
      </c>
      <c r="P58" s="42">
        <f t="shared" si="8"/>
        <v>4.1099511451351676</v>
      </c>
      <c r="Q58" s="43">
        <v>1.1864406999999999</v>
      </c>
      <c r="R58" s="40" t="s">
        <v>171</v>
      </c>
      <c r="S58" s="44">
        <v>12</v>
      </c>
      <c r="T58" s="44" t="s">
        <v>87</v>
      </c>
      <c r="U58" s="40" t="s">
        <v>191</v>
      </c>
      <c r="V58" s="43">
        <v>40.169490000000003</v>
      </c>
      <c r="W58" s="42">
        <f t="shared" si="9"/>
        <v>4.1099511451351676</v>
      </c>
      <c r="X58" s="43">
        <v>1.1864406999999999</v>
      </c>
      <c r="Y58" s="40" t="s">
        <v>171</v>
      </c>
      <c r="Z58" s="44">
        <v>12</v>
      </c>
      <c r="AA58" s="44" t="s">
        <v>87</v>
      </c>
      <c r="AB58" s="40" t="s">
        <v>201</v>
      </c>
      <c r="AC58" s="40" t="s">
        <v>193</v>
      </c>
      <c r="AD58" s="40" t="s">
        <v>202</v>
      </c>
      <c r="AE58" s="40" t="s">
        <v>90</v>
      </c>
      <c r="AF58" s="42" t="s">
        <v>158</v>
      </c>
    </row>
    <row r="59" spans="1:32" s="45" customFormat="1" x14ac:dyDescent="0.25">
      <c r="A59" s="40" t="s">
        <v>166</v>
      </c>
      <c r="B59" s="40" t="s">
        <v>203</v>
      </c>
      <c r="C59" s="40" t="s">
        <v>31</v>
      </c>
      <c r="D59" s="40" t="s">
        <v>168</v>
      </c>
      <c r="E59" s="40">
        <v>4</v>
      </c>
      <c r="F59" s="40" t="s">
        <v>23</v>
      </c>
      <c r="G59" s="40" t="s">
        <v>204</v>
      </c>
      <c r="H59" s="40" t="s">
        <v>40</v>
      </c>
      <c r="I59" s="40" t="s">
        <v>85</v>
      </c>
      <c r="J59" s="41">
        <f>24*7</f>
        <v>168</v>
      </c>
      <c r="K59" s="40"/>
      <c r="L59" s="40" t="s">
        <v>190</v>
      </c>
      <c r="M59" s="40" t="s">
        <v>23</v>
      </c>
      <c r="N59" s="40" t="s">
        <v>94</v>
      </c>
      <c r="O59" s="43">
        <v>38.474580000000003</v>
      </c>
      <c r="P59" s="42">
        <f t="shared" si="8"/>
        <v>4.1099511451351676</v>
      </c>
      <c r="Q59" s="43">
        <v>1.1864406999999999</v>
      </c>
      <c r="R59" s="40" t="s">
        <v>171</v>
      </c>
      <c r="S59" s="44">
        <v>12</v>
      </c>
      <c r="T59" s="44" t="s">
        <v>87</v>
      </c>
      <c r="U59" s="40" t="s">
        <v>205</v>
      </c>
      <c r="V59" s="43">
        <v>38.813560000000003</v>
      </c>
      <c r="W59" s="42">
        <f t="shared" si="9"/>
        <v>4.1099511451351676</v>
      </c>
      <c r="X59" s="43">
        <v>1.1864406999999999</v>
      </c>
      <c r="Y59" s="40" t="s">
        <v>171</v>
      </c>
      <c r="Z59" s="44">
        <v>12</v>
      </c>
      <c r="AA59" s="44" t="s">
        <v>87</v>
      </c>
      <c r="AB59" s="40" t="s">
        <v>206</v>
      </c>
      <c r="AC59" s="40" t="s">
        <v>193</v>
      </c>
      <c r="AD59" s="40" t="s">
        <v>207</v>
      </c>
      <c r="AE59" s="40" t="s">
        <v>90</v>
      </c>
      <c r="AF59" s="42" t="s">
        <v>158</v>
      </c>
    </row>
    <row r="60" spans="1:32" s="45" customFormat="1" x14ac:dyDescent="0.25">
      <c r="A60" s="40" t="s">
        <v>166</v>
      </c>
      <c r="B60" s="40" t="s">
        <v>208</v>
      </c>
      <c r="C60" s="40" t="s">
        <v>31</v>
      </c>
      <c r="D60" s="40" t="s">
        <v>168</v>
      </c>
      <c r="E60" s="40">
        <v>4</v>
      </c>
      <c r="F60" s="40" t="s">
        <v>33</v>
      </c>
      <c r="G60" s="40" t="s">
        <v>209</v>
      </c>
      <c r="H60" s="40" t="s">
        <v>40</v>
      </c>
      <c r="I60" s="40" t="s">
        <v>85</v>
      </c>
      <c r="J60" s="41">
        <v>168</v>
      </c>
      <c r="K60" s="40"/>
      <c r="L60" s="40" t="s">
        <v>190</v>
      </c>
      <c r="M60" s="40" t="s">
        <v>23</v>
      </c>
      <c r="N60" s="40" t="s">
        <v>94</v>
      </c>
      <c r="O60" s="43">
        <v>38.474580000000003</v>
      </c>
      <c r="P60" s="42">
        <f t="shared" si="8"/>
        <v>4.1099511451351676</v>
      </c>
      <c r="Q60" s="43">
        <v>1.1864406999999999</v>
      </c>
      <c r="R60" s="40" t="s">
        <v>171</v>
      </c>
      <c r="S60" s="44">
        <v>12</v>
      </c>
      <c r="T60" s="44" t="s">
        <v>87</v>
      </c>
      <c r="U60" s="40" t="s">
        <v>210</v>
      </c>
      <c r="V60" s="43">
        <v>44.91525</v>
      </c>
      <c r="W60" s="42">
        <f t="shared" si="9"/>
        <v>6.4584946071538125</v>
      </c>
      <c r="X60" s="43">
        <v>1.8644068</v>
      </c>
      <c r="Y60" s="40" t="s">
        <v>171</v>
      </c>
      <c r="Z60" s="44">
        <v>12</v>
      </c>
      <c r="AA60" s="44" t="s">
        <v>87</v>
      </c>
      <c r="AB60" s="40" t="s">
        <v>211</v>
      </c>
      <c r="AC60" s="40" t="s">
        <v>193</v>
      </c>
      <c r="AD60" s="40" t="s">
        <v>212</v>
      </c>
      <c r="AE60" s="40" t="s">
        <v>90</v>
      </c>
      <c r="AF60" s="42" t="s">
        <v>158</v>
      </c>
    </row>
    <row r="61" spans="1:32" s="45" customFormat="1" x14ac:dyDescent="0.25">
      <c r="A61" s="40" t="s">
        <v>166</v>
      </c>
      <c r="B61" s="40" t="s">
        <v>213</v>
      </c>
      <c r="C61" s="40" t="s">
        <v>31</v>
      </c>
      <c r="D61" s="40" t="s">
        <v>168</v>
      </c>
      <c r="E61" s="40">
        <v>4</v>
      </c>
      <c r="F61" s="40" t="s">
        <v>46</v>
      </c>
      <c r="G61" s="40" t="s">
        <v>214</v>
      </c>
      <c r="H61" s="40" t="s">
        <v>40</v>
      </c>
      <c r="I61" s="40" t="s">
        <v>85</v>
      </c>
      <c r="J61" s="41">
        <v>168</v>
      </c>
      <c r="K61" s="40"/>
      <c r="L61" s="40" t="s">
        <v>190</v>
      </c>
      <c r="M61" s="40" t="s">
        <v>23</v>
      </c>
      <c r="N61" s="40" t="s">
        <v>94</v>
      </c>
      <c r="O61" s="43">
        <v>38.474580000000003</v>
      </c>
      <c r="P61" s="42">
        <f t="shared" si="8"/>
        <v>4.1099511451351676</v>
      </c>
      <c r="Q61" s="43">
        <v>1.1864406999999999</v>
      </c>
      <c r="R61" s="40" t="s">
        <v>171</v>
      </c>
      <c r="S61" s="44">
        <v>12</v>
      </c>
      <c r="T61" s="44" t="s">
        <v>87</v>
      </c>
      <c r="U61" s="40" t="s">
        <v>205</v>
      </c>
      <c r="V61" s="43">
        <v>45.254240000000003</v>
      </c>
      <c r="W61" s="42">
        <f t="shared" si="9"/>
        <v>5.2842227029394087</v>
      </c>
      <c r="X61" s="43">
        <v>1.5254236999999999</v>
      </c>
      <c r="Y61" s="40" t="s">
        <v>171</v>
      </c>
      <c r="Z61" s="44">
        <v>12</v>
      </c>
      <c r="AA61" s="44" t="s">
        <v>87</v>
      </c>
      <c r="AB61" s="40" t="s">
        <v>215</v>
      </c>
      <c r="AC61" s="40" t="s">
        <v>193</v>
      </c>
      <c r="AD61" s="40" t="s">
        <v>216</v>
      </c>
      <c r="AE61" s="40" t="s">
        <v>90</v>
      </c>
      <c r="AF61" s="42" t="s">
        <v>158</v>
      </c>
    </row>
    <row r="62" spans="1:32" s="45" customFormat="1" x14ac:dyDescent="0.25">
      <c r="A62" s="46" t="s">
        <v>55</v>
      </c>
      <c r="B62" s="46" t="s">
        <v>217</v>
      </c>
      <c r="C62" s="47" t="s">
        <v>31</v>
      </c>
      <c r="D62" s="47" t="s">
        <v>32</v>
      </c>
      <c r="E62" s="46">
        <v>1</v>
      </c>
      <c r="F62" s="46" t="s">
        <v>33</v>
      </c>
      <c r="G62" s="46" t="s">
        <v>123</v>
      </c>
      <c r="H62" s="46" t="s">
        <v>20</v>
      </c>
      <c r="I62" s="46" t="s">
        <v>118</v>
      </c>
      <c r="J62" s="48">
        <v>90</v>
      </c>
      <c r="K62" s="46" t="s">
        <v>218</v>
      </c>
      <c r="L62" s="46"/>
      <c r="M62" s="46" t="s">
        <v>23</v>
      </c>
      <c r="N62" s="46" t="s">
        <v>86</v>
      </c>
      <c r="O62" s="49">
        <v>25.1</v>
      </c>
      <c r="P62" s="49">
        <v>1.5</v>
      </c>
      <c r="Q62" s="49">
        <f>P62/SQRT(S62)</f>
        <v>0.5303300858899106</v>
      </c>
      <c r="R62" s="46" t="s">
        <v>219</v>
      </c>
      <c r="S62" s="46">
        <v>8</v>
      </c>
      <c r="T62" s="46" t="s">
        <v>105</v>
      </c>
      <c r="U62" s="46"/>
      <c r="V62" s="49">
        <v>52.4</v>
      </c>
      <c r="W62" s="49">
        <v>6.4</v>
      </c>
      <c r="X62" s="49">
        <f>W62/SQRT(Z62)</f>
        <v>2.1333333333333333</v>
      </c>
      <c r="Y62" s="46" t="s">
        <v>220</v>
      </c>
      <c r="Z62" s="46">
        <v>9</v>
      </c>
      <c r="AA62" s="46" t="s">
        <v>105</v>
      </c>
      <c r="AB62" s="46"/>
      <c r="AC62" s="46" t="s">
        <v>221</v>
      </c>
      <c r="AD62" s="46" t="s">
        <v>222</v>
      </c>
      <c r="AE62" s="46" t="s">
        <v>90</v>
      </c>
      <c r="AF62" s="46"/>
    </row>
    <row r="63" spans="1:32" s="55" customFormat="1" x14ac:dyDescent="0.25">
      <c r="A63" s="50" t="s">
        <v>53</v>
      </c>
      <c r="B63" s="50" t="s">
        <v>54</v>
      </c>
      <c r="C63" s="51" t="s">
        <v>31</v>
      </c>
      <c r="D63" s="51" t="s">
        <v>32</v>
      </c>
      <c r="E63" s="50">
        <v>1</v>
      </c>
      <c r="F63" s="50" t="s">
        <v>33</v>
      </c>
      <c r="G63" s="50" t="s">
        <v>84</v>
      </c>
      <c r="H63" s="52" t="s">
        <v>40</v>
      </c>
      <c r="I63" s="52" t="s">
        <v>85</v>
      </c>
      <c r="J63" s="53">
        <v>0</v>
      </c>
      <c r="K63" s="50"/>
      <c r="L63" s="50" t="s">
        <v>223</v>
      </c>
      <c r="M63" s="50" t="s">
        <v>23</v>
      </c>
      <c r="N63" s="50" t="s">
        <v>86</v>
      </c>
      <c r="O63" s="54">
        <v>1.34</v>
      </c>
      <c r="P63" s="54">
        <f t="shared" ref="P63:P87" si="10">Q63*SQRT(S63)</f>
        <v>0.1216552506059644</v>
      </c>
      <c r="Q63" s="54">
        <v>0.02</v>
      </c>
      <c r="R63" s="50"/>
      <c r="S63" s="50">
        <v>37</v>
      </c>
      <c r="T63" s="50" t="s">
        <v>87</v>
      </c>
      <c r="U63" s="50"/>
      <c r="V63" s="54">
        <v>1.27</v>
      </c>
      <c r="W63" s="54">
        <f t="shared" ref="W63:W87" si="11">X63*SQRT(Z63)</f>
        <v>0.10198039027185569</v>
      </c>
      <c r="X63" s="54">
        <v>0.02</v>
      </c>
      <c r="Y63" s="50"/>
      <c r="Z63" s="50">
        <v>26</v>
      </c>
      <c r="AA63" s="50" t="s">
        <v>87</v>
      </c>
      <c r="AB63" s="50"/>
      <c r="AC63" s="50" t="s">
        <v>52</v>
      </c>
      <c r="AD63" s="50" t="s">
        <v>224</v>
      </c>
      <c r="AE63" s="50" t="s">
        <v>90</v>
      </c>
      <c r="AF63" s="50"/>
    </row>
    <row r="64" spans="1:32" s="55" customFormat="1" x14ac:dyDescent="0.25">
      <c r="A64" s="50" t="s">
        <v>53</v>
      </c>
      <c r="B64" s="50" t="s">
        <v>54</v>
      </c>
      <c r="C64" s="51" t="s">
        <v>31</v>
      </c>
      <c r="D64" s="51" t="s">
        <v>32</v>
      </c>
      <c r="E64" s="50">
        <v>2</v>
      </c>
      <c r="F64" s="50" t="s">
        <v>33</v>
      </c>
      <c r="G64" s="50" t="s">
        <v>84</v>
      </c>
      <c r="H64" s="52" t="s">
        <v>40</v>
      </c>
      <c r="I64" s="52" t="s">
        <v>85</v>
      </c>
      <c r="J64" s="53">
        <v>21</v>
      </c>
      <c r="K64" s="50"/>
      <c r="L64" s="50" t="s">
        <v>225</v>
      </c>
      <c r="M64" s="50" t="s">
        <v>23</v>
      </c>
      <c r="N64" s="50" t="s">
        <v>86</v>
      </c>
      <c r="O64" s="54">
        <v>10.31</v>
      </c>
      <c r="P64" s="54">
        <f t="shared" si="10"/>
        <v>0.862322445492404</v>
      </c>
      <c r="Q64" s="54">
        <v>0.26</v>
      </c>
      <c r="R64" s="50"/>
      <c r="S64" s="50">
        <v>11</v>
      </c>
      <c r="T64" s="50" t="s">
        <v>87</v>
      </c>
      <c r="U64" s="50"/>
      <c r="V64" s="54">
        <v>10.28</v>
      </c>
      <c r="W64" s="54">
        <f t="shared" si="11"/>
        <v>0.12965338406690358</v>
      </c>
      <c r="X64" s="54">
        <v>4.1000000000000002E-2</v>
      </c>
      <c r="Y64" s="50"/>
      <c r="Z64" s="50">
        <v>10</v>
      </c>
      <c r="AA64" s="50" t="s">
        <v>87</v>
      </c>
      <c r="AB64" s="50"/>
      <c r="AC64" s="50" t="s">
        <v>52</v>
      </c>
      <c r="AD64" s="50" t="s">
        <v>224</v>
      </c>
      <c r="AE64" s="50" t="s">
        <v>90</v>
      </c>
      <c r="AF64" s="50"/>
    </row>
    <row r="65" spans="1:32" s="55" customFormat="1" x14ac:dyDescent="0.25">
      <c r="A65" s="50" t="s">
        <v>53</v>
      </c>
      <c r="B65" s="50" t="s">
        <v>54</v>
      </c>
      <c r="C65" s="51" t="s">
        <v>31</v>
      </c>
      <c r="D65" s="51" t="s">
        <v>32</v>
      </c>
      <c r="E65" s="50">
        <v>3</v>
      </c>
      <c r="F65" s="50" t="s">
        <v>33</v>
      </c>
      <c r="G65" s="50" t="s">
        <v>84</v>
      </c>
      <c r="H65" s="52" t="s">
        <v>40</v>
      </c>
      <c r="I65" s="52" t="s">
        <v>85</v>
      </c>
      <c r="J65" s="53">
        <f>30*6</f>
        <v>180</v>
      </c>
      <c r="K65" s="50"/>
      <c r="L65" s="50" t="s">
        <v>226</v>
      </c>
      <c r="M65" s="50" t="s">
        <v>23</v>
      </c>
      <c r="N65" s="50" t="s">
        <v>86</v>
      </c>
      <c r="O65" s="54">
        <v>34.76</v>
      </c>
      <c r="P65" s="54">
        <f t="shared" si="10"/>
        <v>2.0894736179239017</v>
      </c>
      <c r="Q65" s="54">
        <v>0.63</v>
      </c>
      <c r="R65" s="50"/>
      <c r="S65" s="50">
        <v>11</v>
      </c>
      <c r="T65" s="50" t="s">
        <v>87</v>
      </c>
      <c r="U65" s="50"/>
      <c r="V65" s="54">
        <v>34.43</v>
      </c>
      <c r="W65" s="54">
        <f t="shared" si="11"/>
        <v>3.6366193091936361</v>
      </c>
      <c r="X65" s="54">
        <v>1.1499999999999999</v>
      </c>
      <c r="Y65" s="50"/>
      <c r="Z65" s="50">
        <v>10</v>
      </c>
      <c r="AA65" s="50" t="s">
        <v>87</v>
      </c>
      <c r="AB65" s="50"/>
      <c r="AC65" s="50" t="s">
        <v>52</v>
      </c>
      <c r="AD65" s="50" t="s">
        <v>224</v>
      </c>
      <c r="AE65" s="50" t="s">
        <v>90</v>
      </c>
      <c r="AF65" s="50"/>
    </row>
    <row r="66" spans="1:32" s="55" customFormat="1" x14ac:dyDescent="0.25">
      <c r="A66" s="50" t="s">
        <v>53</v>
      </c>
      <c r="B66" s="50" t="s">
        <v>227</v>
      </c>
      <c r="C66" s="51" t="s">
        <v>31</v>
      </c>
      <c r="D66" s="51" t="s">
        <v>32</v>
      </c>
      <c r="E66" s="50">
        <v>4</v>
      </c>
      <c r="F66" s="50" t="s">
        <v>33</v>
      </c>
      <c r="G66" s="50" t="s">
        <v>96</v>
      </c>
      <c r="H66" s="52" t="s">
        <v>40</v>
      </c>
      <c r="I66" s="52" t="s">
        <v>85</v>
      </c>
      <c r="J66" s="53">
        <v>0</v>
      </c>
      <c r="K66" s="50"/>
      <c r="L66" s="50" t="s">
        <v>223</v>
      </c>
      <c r="M66" s="50" t="s">
        <v>33</v>
      </c>
      <c r="N66" s="50" t="s">
        <v>86</v>
      </c>
      <c r="O66" s="54">
        <v>1.31</v>
      </c>
      <c r="P66" s="54">
        <f t="shared" si="10"/>
        <v>0.12961481396815722</v>
      </c>
      <c r="Q66" s="54">
        <v>0.02</v>
      </c>
      <c r="R66" s="50"/>
      <c r="S66" s="50">
        <v>42</v>
      </c>
      <c r="T66" s="50" t="s">
        <v>87</v>
      </c>
      <c r="U66" s="50"/>
      <c r="V66" s="54">
        <v>1.27</v>
      </c>
      <c r="W66" s="54">
        <f t="shared" si="11"/>
        <v>0.10770329614269007</v>
      </c>
      <c r="X66" s="54">
        <v>0.02</v>
      </c>
      <c r="Y66" s="50"/>
      <c r="Z66" s="50">
        <v>29</v>
      </c>
      <c r="AA66" s="50" t="s">
        <v>87</v>
      </c>
      <c r="AB66" s="50"/>
      <c r="AC66" s="50" t="s">
        <v>52</v>
      </c>
      <c r="AD66" s="50" t="s">
        <v>224</v>
      </c>
      <c r="AE66" s="50" t="s">
        <v>90</v>
      </c>
      <c r="AF66" s="50"/>
    </row>
    <row r="67" spans="1:32" s="55" customFormat="1" x14ac:dyDescent="0.25">
      <c r="A67" s="50" t="s">
        <v>53</v>
      </c>
      <c r="B67" s="50" t="s">
        <v>227</v>
      </c>
      <c r="C67" s="51" t="s">
        <v>31</v>
      </c>
      <c r="D67" s="51" t="s">
        <v>32</v>
      </c>
      <c r="E67" s="50">
        <v>5</v>
      </c>
      <c r="F67" s="50" t="s">
        <v>33</v>
      </c>
      <c r="G67" s="50" t="s">
        <v>96</v>
      </c>
      <c r="H67" s="52" t="s">
        <v>40</v>
      </c>
      <c r="I67" s="52" t="s">
        <v>85</v>
      </c>
      <c r="J67" s="53">
        <v>21</v>
      </c>
      <c r="K67" s="50"/>
      <c r="L67" s="50" t="s">
        <v>225</v>
      </c>
      <c r="M67" s="50" t="s">
        <v>33</v>
      </c>
      <c r="N67" s="50" t="s">
        <v>86</v>
      </c>
      <c r="O67" s="54">
        <v>9.9700000000000006</v>
      </c>
      <c r="P67" s="54">
        <f t="shared" si="10"/>
        <v>1.0435516278555652</v>
      </c>
      <c r="Q67" s="54">
        <v>0.33</v>
      </c>
      <c r="R67" s="50"/>
      <c r="S67" s="50">
        <v>10</v>
      </c>
      <c r="T67" s="50" t="s">
        <v>87</v>
      </c>
      <c r="U67" s="50"/>
      <c r="V67" s="54">
        <v>9.7200000000000006</v>
      </c>
      <c r="W67" s="54">
        <f t="shared" si="11"/>
        <v>1.1596551211459381</v>
      </c>
      <c r="X67" s="54">
        <v>0.41</v>
      </c>
      <c r="Y67" s="50"/>
      <c r="Z67" s="50">
        <v>8</v>
      </c>
      <c r="AA67" s="50" t="s">
        <v>87</v>
      </c>
      <c r="AB67" s="50"/>
      <c r="AC67" s="50" t="s">
        <v>52</v>
      </c>
      <c r="AD67" s="50" t="s">
        <v>224</v>
      </c>
      <c r="AE67" s="50" t="s">
        <v>90</v>
      </c>
      <c r="AF67" s="50"/>
    </row>
    <row r="68" spans="1:32" s="55" customFormat="1" x14ac:dyDescent="0.25">
      <c r="A68" s="50" t="s">
        <v>53</v>
      </c>
      <c r="B68" s="50" t="s">
        <v>227</v>
      </c>
      <c r="C68" s="51" t="s">
        <v>31</v>
      </c>
      <c r="D68" s="51" t="s">
        <v>32</v>
      </c>
      <c r="E68" s="50">
        <v>6</v>
      </c>
      <c r="F68" s="50" t="s">
        <v>33</v>
      </c>
      <c r="G68" s="50" t="s">
        <v>96</v>
      </c>
      <c r="H68" s="52" t="s">
        <v>40</v>
      </c>
      <c r="I68" s="52" t="s">
        <v>85</v>
      </c>
      <c r="J68" s="53">
        <v>180</v>
      </c>
      <c r="K68" s="50"/>
      <c r="L68" s="50" t="s">
        <v>226</v>
      </c>
      <c r="M68" s="50" t="s">
        <v>33</v>
      </c>
      <c r="N68" s="50" t="s">
        <v>86</v>
      </c>
      <c r="O68" s="54">
        <v>27.1</v>
      </c>
      <c r="P68" s="54">
        <f t="shared" si="10"/>
        <v>2.9725410005582766</v>
      </c>
      <c r="Q68" s="54">
        <v>0.94</v>
      </c>
      <c r="R68" s="50"/>
      <c r="S68" s="50">
        <v>10</v>
      </c>
      <c r="T68" s="50" t="s">
        <v>87</v>
      </c>
      <c r="U68" s="50"/>
      <c r="V68" s="54">
        <v>26.1</v>
      </c>
      <c r="W68" s="54">
        <f t="shared" si="11"/>
        <v>1.7536248173426379</v>
      </c>
      <c r="X68" s="54">
        <v>0.62</v>
      </c>
      <c r="Y68" s="50"/>
      <c r="Z68" s="50">
        <v>8</v>
      </c>
      <c r="AA68" s="50" t="s">
        <v>87</v>
      </c>
      <c r="AB68" s="50"/>
      <c r="AC68" s="50" t="s">
        <v>52</v>
      </c>
      <c r="AD68" s="50" t="s">
        <v>224</v>
      </c>
      <c r="AE68" s="50" t="s">
        <v>90</v>
      </c>
      <c r="AF68" s="50"/>
    </row>
    <row r="69" spans="1:32" s="56" customFormat="1" x14ac:dyDescent="0.25">
      <c r="A69" s="50" t="s">
        <v>53</v>
      </c>
      <c r="B69" s="50" t="s">
        <v>228</v>
      </c>
      <c r="C69" s="51" t="s">
        <v>31</v>
      </c>
      <c r="D69" s="51" t="s">
        <v>32</v>
      </c>
      <c r="E69" s="50">
        <v>1</v>
      </c>
      <c r="F69" s="50" t="s">
        <v>33</v>
      </c>
      <c r="G69" s="50" t="s">
        <v>117</v>
      </c>
      <c r="H69" s="52" t="s">
        <v>40</v>
      </c>
      <c r="I69" s="52" t="s">
        <v>85</v>
      </c>
      <c r="J69" s="53">
        <v>0</v>
      </c>
      <c r="K69" s="50"/>
      <c r="L69" s="50" t="s">
        <v>223</v>
      </c>
      <c r="M69" s="50" t="s">
        <v>23</v>
      </c>
      <c r="N69" s="50" t="s">
        <v>86</v>
      </c>
      <c r="O69" s="54">
        <v>1.34</v>
      </c>
      <c r="P69" s="54">
        <f t="shared" si="10"/>
        <v>0.1216552506059644</v>
      </c>
      <c r="Q69" s="54">
        <v>0.02</v>
      </c>
      <c r="R69" s="50"/>
      <c r="S69" s="50">
        <v>37</v>
      </c>
      <c r="T69" s="50" t="s">
        <v>87</v>
      </c>
      <c r="U69" s="50"/>
      <c r="V69" s="54">
        <v>1.26</v>
      </c>
      <c r="W69" s="54">
        <f t="shared" si="11"/>
        <v>0.11135528725660043</v>
      </c>
      <c r="X69" s="54">
        <v>0.02</v>
      </c>
      <c r="Y69" s="50"/>
      <c r="Z69" s="50">
        <v>31</v>
      </c>
      <c r="AA69" s="50" t="s">
        <v>87</v>
      </c>
      <c r="AB69" s="50"/>
      <c r="AC69" s="50" t="s">
        <v>52</v>
      </c>
      <c r="AD69" s="50" t="s">
        <v>229</v>
      </c>
      <c r="AE69" s="50" t="s">
        <v>90</v>
      </c>
      <c r="AF69" s="50"/>
    </row>
    <row r="70" spans="1:32" s="56" customFormat="1" x14ac:dyDescent="0.25">
      <c r="A70" s="50" t="s">
        <v>53</v>
      </c>
      <c r="B70" s="50" t="s">
        <v>228</v>
      </c>
      <c r="C70" s="51" t="s">
        <v>31</v>
      </c>
      <c r="D70" s="51" t="s">
        <v>32</v>
      </c>
      <c r="E70" s="50">
        <v>2</v>
      </c>
      <c r="F70" s="50" t="s">
        <v>33</v>
      </c>
      <c r="G70" s="50" t="s">
        <v>117</v>
      </c>
      <c r="H70" s="52" t="s">
        <v>40</v>
      </c>
      <c r="I70" s="52" t="s">
        <v>85</v>
      </c>
      <c r="J70" s="53">
        <v>21</v>
      </c>
      <c r="K70" s="50"/>
      <c r="L70" s="50" t="s">
        <v>225</v>
      </c>
      <c r="M70" s="50" t="s">
        <v>23</v>
      </c>
      <c r="N70" s="50" t="s">
        <v>86</v>
      </c>
      <c r="O70" s="54">
        <v>10.31</v>
      </c>
      <c r="P70" s="54">
        <f t="shared" si="10"/>
        <v>0.862322445492404</v>
      </c>
      <c r="Q70" s="54">
        <v>0.26</v>
      </c>
      <c r="R70" s="50"/>
      <c r="S70" s="50">
        <v>11</v>
      </c>
      <c r="T70" s="50" t="s">
        <v>87</v>
      </c>
      <c r="U70" s="50"/>
      <c r="V70" s="54">
        <v>9.83</v>
      </c>
      <c r="W70" s="54">
        <f t="shared" si="11"/>
        <v>0.90138781886599728</v>
      </c>
      <c r="X70" s="54">
        <v>0.25</v>
      </c>
      <c r="Y70" s="50"/>
      <c r="Z70" s="50">
        <v>13</v>
      </c>
      <c r="AA70" s="50" t="s">
        <v>87</v>
      </c>
      <c r="AB70" s="50"/>
      <c r="AC70" s="50" t="s">
        <v>52</v>
      </c>
      <c r="AD70" s="50" t="s">
        <v>229</v>
      </c>
      <c r="AE70" s="50" t="s">
        <v>90</v>
      </c>
      <c r="AF70" s="50"/>
    </row>
    <row r="71" spans="1:32" s="57" customFormat="1" x14ac:dyDescent="0.25">
      <c r="A71" s="50" t="s">
        <v>53</v>
      </c>
      <c r="B71" s="50" t="s">
        <v>228</v>
      </c>
      <c r="C71" s="51" t="s">
        <v>31</v>
      </c>
      <c r="D71" s="51" t="s">
        <v>32</v>
      </c>
      <c r="E71" s="50">
        <v>3</v>
      </c>
      <c r="F71" s="50" t="s">
        <v>33</v>
      </c>
      <c r="G71" s="50" t="s">
        <v>117</v>
      </c>
      <c r="H71" s="52" t="s">
        <v>40</v>
      </c>
      <c r="I71" s="52" t="s">
        <v>85</v>
      </c>
      <c r="J71" s="53">
        <v>180</v>
      </c>
      <c r="K71" s="50"/>
      <c r="L71" s="50" t="s">
        <v>226</v>
      </c>
      <c r="M71" s="50" t="s">
        <v>23</v>
      </c>
      <c r="N71" s="50" t="s">
        <v>86</v>
      </c>
      <c r="O71" s="54">
        <v>34.76</v>
      </c>
      <c r="P71" s="54">
        <f t="shared" si="10"/>
        <v>2.0894736179239017</v>
      </c>
      <c r="Q71" s="54">
        <v>0.63</v>
      </c>
      <c r="R71" s="50"/>
      <c r="S71" s="50">
        <v>11</v>
      </c>
      <c r="T71" s="50" t="s">
        <v>87</v>
      </c>
      <c r="U71" s="50"/>
      <c r="V71" s="54">
        <v>37.049999999999997</v>
      </c>
      <c r="W71" s="54">
        <f t="shared" si="11"/>
        <v>2.5959969183340719</v>
      </c>
      <c r="X71" s="54">
        <v>0.72</v>
      </c>
      <c r="Y71" s="50"/>
      <c r="Z71" s="50">
        <v>13</v>
      </c>
      <c r="AA71" s="50" t="s">
        <v>87</v>
      </c>
      <c r="AB71" s="50"/>
      <c r="AC71" s="50" t="s">
        <v>52</v>
      </c>
      <c r="AD71" s="50" t="s">
        <v>229</v>
      </c>
      <c r="AE71" s="50" t="s">
        <v>90</v>
      </c>
      <c r="AF71" s="50"/>
    </row>
    <row r="72" spans="1:32" s="57" customFormat="1" x14ac:dyDescent="0.25">
      <c r="A72" s="50" t="s">
        <v>53</v>
      </c>
      <c r="B72" s="50" t="s">
        <v>230</v>
      </c>
      <c r="C72" s="51" t="s">
        <v>31</v>
      </c>
      <c r="D72" s="51" t="s">
        <v>32</v>
      </c>
      <c r="E72" s="50">
        <v>4</v>
      </c>
      <c r="F72" s="50" t="s">
        <v>33</v>
      </c>
      <c r="G72" s="50" t="s">
        <v>123</v>
      </c>
      <c r="H72" s="52" t="s">
        <v>40</v>
      </c>
      <c r="I72" s="52" t="s">
        <v>85</v>
      </c>
      <c r="J72" s="53">
        <v>0</v>
      </c>
      <c r="K72" s="50"/>
      <c r="L72" s="50" t="s">
        <v>223</v>
      </c>
      <c r="M72" s="50" t="s">
        <v>33</v>
      </c>
      <c r="N72" s="50" t="s">
        <v>86</v>
      </c>
      <c r="O72" s="54">
        <v>1.31</v>
      </c>
      <c r="P72" s="54">
        <f t="shared" si="10"/>
        <v>0.12961481396815722</v>
      </c>
      <c r="Q72" s="54">
        <v>0.02</v>
      </c>
      <c r="R72" s="50"/>
      <c r="S72" s="50">
        <v>42</v>
      </c>
      <c r="T72" s="50" t="s">
        <v>87</v>
      </c>
      <c r="U72" s="50"/>
      <c r="V72" s="54">
        <v>1.31</v>
      </c>
      <c r="W72" s="54">
        <f t="shared" si="11"/>
        <v>0.10954451150103323</v>
      </c>
      <c r="X72" s="54">
        <v>0.02</v>
      </c>
      <c r="Y72" s="50"/>
      <c r="Z72" s="50">
        <v>30</v>
      </c>
      <c r="AA72" s="50" t="s">
        <v>87</v>
      </c>
      <c r="AB72" s="50"/>
      <c r="AC72" s="50" t="s">
        <v>52</v>
      </c>
      <c r="AD72" s="50" t="s">
        <v>229</v>
      </c>
      <c r="AE72" s="50" t="s">
        <v>90</v>
      </c>
      <c r="AF72" s="50"/>
    </row>
    <row r="73" spans="1:32" s="57" customFormat="1" x14ac:dyDescent="0.25">
      <c r="A73" s="50" t="s">
        <v>53</v>
      </c>
      <c r="B73" s="50" t="s">
        <v>230</v>
      </c>
      <c r="C73" s="51" t="s">
        <v>31</v>
      </c>
      <c r="D73" s="51" t="s">
        <v>32</v>
      </c>
      <c r="E73" s="50">
        <v>5</v>
      </c>
      <c r="F73" s="50" t="s">
        <v>33</v>
      </c>
      <c r="G73" s="50" t="s">
        <v>123</v>
      </c>
      <c r="H73" s="52" t="s">
        <v>40</v>
      </c>
      <c r="I73" s="52" t="s">
        <v>85</v>
      </c>
      <c r="J73" s="53">
        <v>21</v>
      </c>
      <c r="K73" s="50"/>
      <c r="L73" s="50" t="s">
        <v>225</v>
      </c>
      <c r="M73" s="50" t="s">
        <v>33</v>
      </c>
      <c r="N73" s="50" t="s">
        <v>86</v>
      </c>
      <c r="O73" s="54">
        <v>9.9700000000000006</v>
      </c>
      <c r="P73" s="54">
        <f t="shared" si="10"/>
        <v>1.0435516278555652</v>
      </c>
      <c r="Q73" s="54">
        <v>0.33</v>
      </c>
      <c r="R73" s="50"/>
      <c r="S73" s="50">
        <v>10</v>
      </c>
      <c r="T73" s="50" t="s">
        <v>87</v>
      </c>
      <c r="U73" s="50"/>
      <c r="V73" s="54">
        <v>9.7899999999999991</v>
      </c>
      <c r="W73" s="54">
        <f t="shared" si="11"/>
        <v>0.89548869339595805</v>
      </c>
      <c r="X73" s="54">
        <v>0.27</v>
      </c>
      <c r="Y73" s="50"/>
      <c r="Z73" s="50">
        <v>11</v>
      </c>
      <c r="AA73" s="50" t="s">
        <v>87</v>
      </c>
      <c r="AB73" s="50"/>
      <c r="AC73" s="50" t="s">
        <v>52</v>
      </c>
      <c r="AD73" s="50" t="s">
        <v>229</v>
      </c>
      <c r="AE73" s="50" t="s">
        <v>90</v>
      </c>
      <c r="AF73" s="50"/>
    </row>
    <row r="74" spans="1:32" s="57" customFormat="1" x14ac:dyDescent="0.25">
      <c r="A74" s="50" t="s">
        <v>53</v>
      </c>
      <c r="B74" s="50" t="s">
        <v>230</v>
      </c>
      <c r="C74" s="51" t="s">
        <v>31</v>
      </c>
      <c r="D74" s="51" t="s">
        <v>32</v>
      </c>
      <c r="E74" s="50">
        <v>6</v>
      </c>
      <c r="F74" s="50" t="s">
        <v>33</v>
      </c>
      <c r="G74" s="50" t="s">
        <v>123</v>
      </c>
      <c r="H74" s="52" t="s">
        <v>40</v>
      </c>
      <c r="I74" s="52" t="s">
        <v>85</v>
      </c>
      <c r="J74" s="53">
        <v>180</v>
      </c>
      <c r="K74" s="50"/>
      <c r="L74" s="50" t="s">
        <v>226</v>
      </c>
      <c r="M74" s="50" t="s">
        <v>33</v>
      </c>
      <c r="N74" s="50" t="s">
        <v>86</v>
      </c>
      <c r="O74" s="54">
        <v>27.1</v>
      </c>
      <c r="P74" s="54">
        <f t="shared" si="10"/>
        <v>2.9725410005582766</v>
      </c>
      <c r="Q74" s="54">
        <v>0.94</v>
      </c>
      <c r="R74" s="50"/>
      <c r="S74" s="50">
        <v>10</v>
      </c>
      <c r="T74" s="50" t="s">
        <v>87</v>
      </c>
      <c r="U74" s="50"/>
      <c r="V74" s="54">
        <v>26.66</v>
      </c>
      <c r="W74" s="54">
        <f t="shared" si="11"/>
        <v>2.4874685927665499</v>
      </c>
      <c r="X74" s="54">
        <v>0.75</v>
      </c>
      <c r="Y74" s="50"/>
      <c r="Z74" s="50">
        <v>11</v>
      </c>
      <c r="AA74" s="50" t="s">
        <v>87</v>
      </c>
      <c r="AB74" s="50"/>
      <c r="AC74" s="50" t="s">
        <v>52</v>
      </c>
      <c r="AD74" s="50" t="s">
        <v>229</v>
      </c>
      <c r="AE74" s="50" t="s">
        <v>90</v>
      </c>
      <c r="AF74" s="50"/>
    </row>
    <row r="75" spans="1:32" s="57" customFormat="1" x14ac:dyDescent="0.25">
      <c r="A75" s="50" t="s">
        <v>53</v>
      </c>
      <c r="B75" s="50" t="s">
        <v>231</v>
      </c>
      <c r="C75" s="51" t="s">
        <v>31</v>
      </c>
      <c r="D75" s="51" t="s">
        <v>32</v>
      </c>
      <c r="E75" s="50">
        <v>1</v>
      </c>
      <c r="F75" s="50" t="s">
        <v>33</v>
      </c>
      <c r="G75" s="50" t="s">
        <v>129</v>
      </c>
      <c r="H75" s="52" t="s">
        <v>40</v>
      </c>
      <c r="I75" s="52" t="s">
        <v>85</v>
      </c>
      <c r="J75" s="53">
        <v>0</v>
      </c>
      <c r="K75" s="50"/>
      <c r="L75" s="50" t="s">
        <v>223</v>
      </c>
      <c r="M75" s="50" t="s">
        <v>23</v>
      </c>
      <c r="N75" s="50" t="s">
        <v>86</v>
      </c>
      <c r="O75" s="54">
        <v>1.34</v>
      </c>
      <c r="P75" s="54">
        <f t="shared" si="10"/>
        <v>0.1216552506059644</v>
      </c>
      <c r="Q75" s="54">
        <v>0.02</v>
      </c>
      <c r="R75" s="50"/>
      <c r="S75" s="50">
        <v>37</v>
      </c>
      <c r="T75" s="50" t="s">
        <v>87</v>
      </c>
      <c r="U75" s="50"/>
      <c r="V75" s="54">
        <v>1.26</v>
      </c>
      <c r="W75" s="54">
        <f t="shared" si="11"/>
        <v>0.11661903789690602</v>
      </c>
      <c r="X75" s="54">
        <v>0.02</v>
      </c>
      <c r="Y75" s="50"/>
      <c r="Z75" s="50">
        <v>34</v>
      </c>
      <c r="AA75" s="50" t="s">
        <v>87</v>
      </c>
      <c r="AB75" s="50"/>
      <c r="AC75" s="50" t="s">
        <v>52</v>
      </c>
      <c r="AD75" s="50" t="s">
        <v>232</v>
      </c>
      <c r="AE75" s="50" t="s">
        <v>90</v>
      </c>
      <c r="AF75" s="50"/>
    </row>
    <row r="76" spans="1:32" s="57" customFormat="1" x14ac:dyDescent="0.25">
      <c r="A76" s="50" t="s">
        <v>53</v>
      </c>
      <c r="B76" s="50" t="s">
        <v>231</v>
      </c>
      <c r="C76" s="51" t="s">
        <v>31</v>
      </c>
      <c r="D76" s="51" t="s">
        <v>32</v>
      </c>
      <c r="E76" s="50">
        <v>2</v>
      </c>
      <c r="F76" s="50" t="s">
        <v>33</v>
      </c>
      <c r="G76" s="50" t="s">
        <v>129</v>
      </c>
      <c r="H76" s="52" t="s">
        <v>40</v>
      </c>
      <c r="I76" s="52" t="s">
        <v>85</v>
      </c>
      <c r="J76" s="53">
        <v>21</v>
      </c>
      <c r="K76" s="50"/>
      <c r="L76" s="50" t="s">
        <v>225</v>
      </c>
      <c r="M76" s="50" t="s">
        <v>23</v>
      </c>
      <c r="N76" s="50" t="s">
        <v>86</v>
      </c>
      <c r="O76" s="54">
        <v>10.31</v>
      </c>
      <c r="P76" s="54">
        <f t="shared" si="10"/>
        <v>0.862322445492404</v>
      </c>
      <c r="Q76" s="54">
        <v>0.26</v>
      </c>
      <c r="R76" s="50"/>
      <c r="S76" s="50">
        <v>11</v>
      </c>
      <c r="T76" s="50" t="s">
        <v>87</v>
      </c>
      <c r="U76" s="50"/>
      <c r="V76" s="54">
        <v>9.9700000000000006</v>
      </c>
      <c r="W76" s="54">
        <f t="shared" si="11"/>
        <v>1.2332882874656681</v>
      </c>
      <c r="X76" s="54">
        <v>0.39</v>
      </c>
      <c r="Y76" s="50"/>
      <c r="Z76" s="50">
        <v>10</v>
      </c>
      <c r="AA76" s="50" t="s">
        <v>87</v>
      </c>
      <c r="AB76" s="50"/>
      <c r="AC76" s="50" t="s">
        <v>52</v>
      </c>
      <c r="AD76" s="50" t="s">
        <v>232</v>
      </c>
      <c r="AE76" s="50" t="s">
        <v>90</v>
      </c>
      <c r="AF76" s="50"/>
    </row>
    <row r="77" spans="1:32" s="57" customFormat="1" x14ac:dyDescent="0.25">
      <c r="A77" s="50" t="s">
        <v>53</v>
      </c>
      <c r="B77" s="50" t="s">
        <v>231</v>
      </c>
      <c r="C77" s="51" t="s">
        <v>31</v>
      </c>
      <c r="D77" s="51" t="s">
        <v>32</v>
      </c>
      <c r="E77" s="50">
        <v>3</v>
      </c>
      <c r="F77" s="50" t="s">
        <v>33</v>
      </c>
      <c r="G77" s="50" t="s">
        <v>129</v>
      </c>
      <c r="H77" s="52" t="s">
        <v>40</v>
      </c>
      <c r="I77" s="52" t="s">
        <v>85</v>
      </c>
      <c r="J77" s="53">
        <v>180</v>
      </c>
      <c r="K77" s="50"/>
      <c r="L77" s="50" t="s">
        <v>226</v>
      </c>
      <c r="M77" s="50" t="s">
        <v>23</v>
      </c>
      <c r="N77" s="50" t="s">
        <v>86</v>
      </c>
      <c r="O77" s="54">
        <v>34.76</v>
      </c>
      <c r="P77" s="54">
        <f t="shared" si="10"/>
        <v>2.0894736179239017</v>
      </c>
      <c r="Q77" s="54">
        <v>0.63</v>
      </c>
      <c r="R77" s="50"/>
      <c r="S77" s="50">
        <v>11</v>
      </c>
      <c r="T77" s="50" t="s">
        <v>87</v>
      </c>
      <c r="U77" s="50"/>
      <c r="V77" s="54">
        <v>35.32</v>
      </c>
      <c r="W77" s="54">
        <f t="shared" si="11"/>
        <v>3.0041637771599605</v>
      </c>
      <c r="X77" s="54">
        <v>0.95</v>
      </c>
      <c r="Y77" s="50"/>
      <c r="Z77" s="50">
        <v>10</v>
      </c>
      <c r="AA77" s="50" t="s">
        <v>87</v>
      </c>
      <c r="AB77" s="50"/>
      <c r="AC77" s="50" t="s">
        <v>52</v>
      </c>
      <c r="AD77" s="50" t="s">
        <v>232</v>
      </c>
      <c r="AE77" s="50" t="s">
        <v>90</v>
      </c>
      <c r="AF77" s="50"/>
    </row>
    <row r="78" spans="1:32" s="57" customFormat="1" x14ac:dyDescent="0.25">
      <c r="A78" s="50" t="s">
        <v>53</v>
      </c>
      <c r="B78" s="50" t="s">
        <v>233</v>
      </c>
      <c r="C78" s="51" t="s">
        <v>31</v>
      </c>
      <c r="D78" s="51" t="s">
        <v>32</v>
      </c>
      <c r="E78" s="50">
        <v>4</v>
      </c>
      <c r="F78" s="50" t="s">
        <v>33</v>
      </c>
      <c r="G78" s="50" t="s">
        <v>132</v>
      </c>
      <c r="H78" s="52" t="s">
        <v>40</v>
      </c>
      <c r="I78" s="52" t="s">
        <v>85</v>
      </c>
      <c r="J78" s="53">
        <v>0</v>
      </c>
      <c r="K78" s="50"/>
      <c r="L78" s="50" t="s">
        <v>223</v>
      </c>
      <c r="M78" s="50" t="s">
        <v>33</v>
      </c>
      <c r="N78" s="50" t="s">
        <v>86</v>
      </c>
      <c r="O78" s="54">
        <v>1.31</v>
      </c>
      <c r="P78" s="54">
        <f t="shared" si="10"/>
        <v>0.12961481396815722</v>
      </c>
      <c r="Q78" s="54">
        <v>0.02</v>
      </c>
      <c r="R78" s="50"/>
      <c r="S78" s="50">
        <v>42</v>
      </c>
      <c r="T78" s="50" t="s">
        <v>87</v>
      </c>
      <c r="U78" s="50"/>
      <c r="V78" s="54">
        <v>1.23</v>
      </c>
      <c r="W78" s="54">
        <f t="shared" si="11"/>
        <v>0.10583005244258363</v>
      </c>
      <c r="X78" s="54">
        <v>0.02</v>
      </c>
      <c r="Y78" s="50"/>
      <c r="Z78" s="50">
        <v>28</v>
      </c>
      <c r="AA78" s="50" t="s">
        <v>87</v>
      </c>
      <c r="AB78" s="50"/>
      <c r="AC78" s="50" t="s">
        <v>52</v>
      </c>
      <c r="AD78" s="50" t="s">
        <v>232</v>
      </c>
      <c r="AE78" s="50" t="s">
        <v>90</v>
      </c>
      <c r="AF78" s="50"/>
    </row>
    <row r="79" spans="1:32" s="57" customFormat="1" x14ac:dyDescent="0.25">
      <c r="A79" s="50" t="s">
        <v>53</v>
      </c>
      <c r="B79" s="50" t="s">
        <v>233</v>
      </c>
      <c r="C79" s="51" t="s">
        <v>31</v>
      </c>
      <c r="D79" s="51" t="s">
        <v>32</v>
      </c>
      <c r="E79" s="50">
        <v>5</v>
      </c>
      <c r="F79" s="50" t="s">
        <v>33</v>
      </c>
      <c r="G79" s="50" t="s">
        <v>132</v>
      </c>
      <c r="H79" s="52" t="s">
        <v>40</v>
      </c>
      <c r="I79" s="52" t="s">
        <v>85</v>
      </c>
      <c r="J79" s="53">
        <v>21</v>
      </c>
      <c r="K79" s="50"/>
      <c r="L79" s="50" t="s">
        <v>225</v>
      </c>
      <c r="M79" s="50" t="s">
        <v>33</v>
      </c>
      <c r="N79" s="50" t="s">
        <v>86</v>
      </c>
      <c r="O79" s="54">
        <v>9.9700000000000006</v>
      </c>
      <c r="P79" s="54">
        <f t="shared" si="10"/>
        <v>1.0435516278555652</v>
      </c>
      <c r="Q79" s="54">
        <v>0.33</v>
      </c>
      <c r="R79" s="50"/>
      <c r="S79" s="50">
        <v>10</v>
      </c>
      <c r="T79" s="50" t="s">
        <v>87</v>
      </c>
      <c r="U79" s="50"/>
      <c r="V79" s="54">
        <v>10.18</v>
      </c>
      <c r="W79" s="54">
        <f t="shared" si="11"/>
        <v>0.06</v>
      </c>
      <c r="X79" s="54">
        <v>0.02</v>
      </c>
      <c r="Y79" s="50"/>
      <c r="Z79" s="50">
        <v>9</v>
      </c>
      <c r="AA79" s="50" t="s">
        <v>87</v>
      </c>
      <c r="AB79" s="50"/>
      <c r="AC79" s="50" t="s">
        <v>52</v>
      </c>
      <c r="AD79" s="50" t="s">
        <v>232</v>
      </c>
      <c r="AE79" s="50" t="s">
        <v>90</v>
      </c>
      <c r="AF79" s="50"/>
    </row>
    <row r="80" spans="1:32" s="57" customFormat="1" x14ac:dyDescent="0.25">
      <c r="A80" s="50" t="s">
        <v>53</v>
      </c>
      <c r="B80" s="50" t="s">
        <v>233</v>
      </c>
      <c r="C80" s="51" t="s">
        <v>31</v>
      </c>
      <c r="D80" s="51" t="s">
        <v>32</v>
      </c>
      <c r="E80" s="50">
        <v>6</v>
      </c>
      <c r="F80" s="50" t="s">
        <v>33</v>
      </c>
      <c r="G80" s="50" t="s">
        <v>132</v>
      </c>
      <c r="H80" s="52" t="s">
        <v>40</v>
      </c>
      <c r="I80" s="52" t="s">
        <v>85</v>
      </c>
      <c r="J80" s="53">
        <v>180</v>
      </c>
      <c r="K80" s="50"/>
      <c r="L80" s="50" t="s">
        <v>226</v>
      </c>
      <c r="M80" s="50" t="s">
        <v>33</v>
      </c>
      <c r="N80" s="50" t="s">
        <v>86</v>
      </c>
      <c r="O80" s="54">
        <v>27.1</v>
      </c>
      <c r="P80" s="54">
        <f t="shared" si="10"/>
        <v>2.9725410005582766</v>
      </c>
      <c r="Q80" s="54">
        <v>0.94</v>
      </c>
      <c r="R80" s="50"/>
      <c r="S80" s="50">
        <v>10</v>
      </c>
      <c r="T80" s="50" t="s">
        <v>87</v>
      </c>
      <c r="U80" s="50"/>
      <c r="V80" s="54">
        <v>27.08</v>
      </c>
      <c r="W80" s="54">
        <f t="shared" si="11"/>
        <v>2.4000000000000004</v>
      </c>
      <c r="X80" s="54">
        <v>0.8</v>
      </c>
      <c r="Y80" s="50"/>
      <c r="Z80" s="50">
        <v>9</v>
      </c>
      <c r="AA80" s="50" t="s">
        <v>87</v>
      </c>
      <c r="AB80" s="50"/>
      <c r="AC80" s="50" t="s">
        <v>52</v>
      </c>
      <c r="AD80" s="50" t="s">
        <v>232</v>
      </c>
      <c r="AE80" s="50" t="s">
        <v>90</v>
      </c>
      <c r="AF80" s="50"/>
    </row>
    <row r="81" spans="1:32" s="57" customFormat="1" x14ac:dyDescent="0.25">
      <c r="A81" s="58" t="s">
        <v>48</v>
      </c>
      <c r="B81" s="58" t="s">
        <v>48</v>
      </c>
      <c r="C81" s="58" t="s">
        <v>31</v>
      </c>
      <c r="D81" s="58" t="s">
        <v>32</v>
      </c>
      <c r="E81" s="58">
        <v>1</v>
      </c>
      <c r="F81" s="58" t="s">
        <v>33</v>
      </c>
      <c r="G81" s="58" t="s">
        <v>117</v>
      </c>
      <c r="H81" s="58" t="s">
        <v>40</v>
      </c>
      <c r="I81" s="58" t="s">
        <v>85</v>
      </c>
      <c r="J81" s="59">
        <v>90</v>
      </c>
      <c r="K81" s="58"/>
      <c r="L81" s="58"/>
      <c r="M81" s="58" t="s">
        <v>23</v>
      </c>
      <c r="N81" s="58" t="s">
        <v>86</v>
      </c>
      <c r="O81" s="60">
        <v>24.65</v>
      </c>
      <c r="P81" s="61">
        <f t="shared" si="10"/>
        <v>0.89442719099991597</v>
      </c>
      <c r="Q81" s="60">
        <v>0.4</v>
      </c>
      <c r="R81" s="58"/>
      <c r="S81" s="58">
        <v>5</v>
      </c>
      <c r="T81" s="58" t="s">
        <v>87</v>
      </c>
      <c r="U81" s="58"/>
      <c r="V81" s="60">
        <v>26.01</v>
      </c>
      <c r="W81" s="58">
        <f t="shared" si="11"/>
        <v>1.0509519494249011</v>
      </c>
      <c r="X81" s="60">
        <v>0.47</v>
      </c>
      <c r="Y81" s="62"/>
      <c r="Z81" s="58">
        <v>5</v>
      </c>
      <c r="AA81" s="58" t="s">
        <v>87</v>
      </c>
      <c r="AB81" s="58"/>
      <c r="AC81" s="58" t="s">
        <v>52</v>
      </c>
      <c r="AD81" s="58" t="s">
        <v>234</v>
      </c>
      <c r="AE81" s="58" t="s">
        <v>90</v>
      </c>
      <c r="AF81" s="58"/>
    </row>
    <row r="82" spans="1:32" s="57" customFormat="1" x14ac:dyDescent="0.25">
      <c r="A82" s="63" t="s">
        <v>235</v>
      </c>
      <c r="B82" s="63" t="s">
        <v>235</v>
      </c>
      <c r="C82" s="64" t="s">
        <v>31</v>
      </c>
      <c r="D82" s="65" t="s">
        <v>32</v>
      </c>
      <c r="E82" s="63">
        <v>1</v>
      </c>
      <c r="F82" s="63" t="s">
        <v>33</v>
      </c>
      <c r="G82" s="63" t="s">
        <v>123</v>
      </c>
      <c r="H82" s="63" t="s">
        <v>20</v>
      </c>
      <c r="I82" s="63" t="s">
        <v>118</v>
      </c>
      <c r="J82" s="66">
        <v>90</v>
      </c>
      <c r="K82" s="63"/>
      <c r="L82" s="63"/>
      <c r="M82" s="63" t="s">
        <v>33</v>
      </c>
      <c r="N82" s="63" t="s">
        <v>94</v>
      </c>
      <c r="O82" s="67">
        <v>20.377359999999999</v>
      </c>
      <c r="P82" s="68">
        <f t="shared" si="10"/>
        <v>0.69325189256377795</v>
      </c>
      <c r="Q82" s="67">
        <v>0.28301890000000002</v>
      </c>
      <c r="R82" s="63" t="s">
        <v>236</v>
      </c>
      <c r="S82" s="63">
        <v>6</v>
      </c>
      <c r="T82" s="63" t="s">
        <v>105</v>
      </c>
      <c r="U82" s="63"/>
      <c r="V82" s="67">
        <v>22.075469999999999</v>
      </c>
      <c r="W82" s="63">
        <f t="shared" si="11"/>
        <v>2.7730073253061374</v>
      </c>
      <c r="X82" s="67">
        <v>1.1320755</v>
      </c>
      <c r="Y82" s="69" t="s">
        <v>236</v>
      </c>
      <c r="Z82" s="63">
        <v>6</v>
      </c>
      <c r="AA82" s="63" t="s">
        <v>105</v>
      </c>
      <c r="AB82" s="63"/>
      <c r="AC82" s="63" t="s">
        <v>237</v>
      </c>
      <c r="AD82" s="63" t="s">
        <v>238</v>
      </c>
      <c r="AE82" s="63" t="s">
        <v>90</v>
      </c>
      <c r="AF82" s="63" t="s">
        <v>239</v>
      </c>
    </row>
    <row r="83" spans="1:32" s="34" customFormat="1" x14ac:dyDescent="0.25">
      <c r="A83" s="63" t="s">
        <v>235</v>
      </c>
      <c r="B83" s="63" t="s">
        <v>235</v>
      </c>
      <c r="C83" s="64" t="s">
        <v>31</v>
      </c>
      <c r="D83" s="65" t="s">
        <v>32</v>
      </c>
      <c r="E83" s="63">
        <v>2</v>
      </c>
      <c r="F83" s="63" t="s">
        <v>33</v>
      </c>
      <c r="G83" s="63" t="s">
        <v>123</v>
      </c>
      <c r="H83" s="63" t="s">
        <v>20</v>
      </c>
      <c r="I83" s="63" t="s">
        <v>118</v>
      </c>
      <c r="J83" s="66">
        <v>456</v>
      </c>
      <c r="K83" s="63"/>
      <c r="L83" s="63"/>
      <c r="M83" s="63" t="s">
        <v>33</v>
      </c>
      <c r="N83" s="63" t="s">
        <v>94</v>
      </c>
      <c r="O83" s="70">
        <v>28.584910000000001</v>
      </c>
      <c r="P83" s="68">
        <f t="shared" si="10"/>
        <v>2.0797554327423597</v>
      </c>
      <c r="Q83" s="70">
        <v>0.84905660000000005</v>
      </c>
      <c r="R83" s="63" t="s">
        <v>236</v>
      </c>
      <c r="S83" s="63">
        <v>6</v>
      </c>
      <c r="T83" s="63" t="s">
        <v>105</v>
      </c>
      <c r="U83" s="63"/>
      <c r="V83" s="70">
        <v>32.264150000000001</v>
      </c>
      <c r="W83" s="63">
        <f t="shared" si="11"/>
        <v>2.7730073253061374</v>
      </c>
      <c r="X83" s="70">
        <v>1.1320755</v>
      </c>
      <c r="Y83" s="69" t="s">
        <v>236</v>
      </c>
      <c r="Z83" s="63">
        <v>6</v>
      </c>
      <c r="AA83" s="63" t="s">
        <v>105</v>
      </c>
      <c r="AB83" s="63"/>
      <c r="AC83" s="63" t="s">
        <v>237</v>
      </c>
      <c r="AD83" s="63" t="s">
        <v>240</v>
      </c>
      <c r="AE83" s="63" t="s">
        <v>90</v>
      </c>
      <c r="AF83" s="63" t="s">
        <v>239</v>
      </c>
    </row>
    <row r="84" spans="1:32" s="34" customFormat="1" x14ac:dyDescent="0.25">
      <c r="A84" s="71" t="s">
        <v>29</v>
      </c>
      <c r="B84" s="71" t="s">
        <v>241</v>
      </c>
      <c r="C84" s="71" t="s">
        <v>31</v>
      </c>
      <c r="D84" s="72" t="s">
        <v>32</v>
      </c>
      <c r="E84" s="71">
        <v>1</v>
      </c>
      <c r="F84" s="71" t="s">
        <v>33</v>
      </c>
      <c r="G84" s="71" t="s">
        <v>123</v>
      </c>
      <c r="H84" s="71" t="s">
        <v>20</v>
      </c>
      <c r="I84" s="71" t="s">
        <v>118</v>
      </c>
      <c r="J84" s="73">
        <f>9*30</f>
        <v>270</v>
      </c>
      <c r="K84" s="71"/>
      <c r="L84" s="71" t="s">
        <v>242</v>
      </c>
      <c r="M84" s="71" t="s">
        <v>33</v>
      </c>
      <c r="N84" s="71" t="s">
        <v>86</v>
      </c>
      <c r="O84" s="74">
        <v>25.3</v>
      </c>
      <c r="P84" s="71">
        <f t="shared" si="10"/>
        <v>1.8</v>
      </c>
      <c r="Q84" s="74">
        <v>0.9</v>
      </c>
      <c r="R84" s="75" t="s">
        <v>243</v>
      </c>
      <c r="S84" s="71">
        <v>4</v>
      </c>
      <c r="T84" s="71" t="s">
        <v>105</v>
      </c>
      <c r="U84" s="71"/>
      <c r="V84" s="74">
        <v>65.377359999999996</v>
      </c>
      <c r="W84" s="71">
        <f t="shared" si="11"/>
        <v>7.6415100000000002</v>
      </c>
      <c r="X84" s="74">
        <v>2.5471699999999999</v>
      </c>
      <c r="Y84" s="75" t="s">
        <v>244</v>
      </c>
      <c r="Z84" s="71">
        <v>9</v>
      </c>
      <c r="AA84" s="71" t="s">
        <v>105</v>
      </c>
      <c r="AB84" s="71"/>
      <c r="AC84" s="71" t="s">
        <v>245</v>
      </c>
      <c r="AD84" s="71" t="s">
        <v>222</v>
      </c>
      <c r="AE84" s="71" t="s">
        <v>90</v>
      </c>
      <c r="AF84" s="71" t="s">
        <v>158</v>
      </c>
    </row>
    <row r="85" spans="1:32" s="34" customFormat="1" x14ac:dyDescent="0.25">
      <c r="A85" s="71" t="s">
        <v>29</v>
      </c>
      <c r="B85" s="71" t="s">
        <v>241</v>
      </c>
      <c r="C85" s="71" t="s">
        <v>31</v>
      </c>
      <c r="D85" s="72" t="s">
        <v>32</v>
      </c>
      <c r="E85" s="71">
        <v>2</v>
      </c>
      <c r="F85" s="71" t="s">
        <v>33</v>
      </c>
      <c r="G85" s="71" t="s">
        <v>123</v>
      </c>
      <c r="H85" s="71" t="s">
        <v>20</v>
      </c>
      <c r="I85" s="71" t="s">
        <v>118</v>
      </c>
      <c r="J85" s="73">
        <v>19</v>
      </c>
      <c r="K85" s="71"/>
      <c r="L85" s="71" t="s">
        <v>246</v>
      </c>
      <c r="M85" s="71" t="s">
        <v>33</v>
      </c>
      <c r="N85" s="71" t="s">
        <v>86</v>
      </c>
      <c r="O85" s="74">
        <v>6.5454549999999996</v>
      </c>
      <c r="P85" s="71">
        <f t="shared" si="10"/>
        <v>2.0606059999999999</v>
      </c>
      <c r="Q85" s="74">
        <v>1.030303</v>
      </c>
      <c r="R85" s="75" t="s">
        <v>243</v>
      </c>
      <c r="S85" s="71">
        <v>4</v>
      </c>
      <c r="T85" s="71" t="s">
        <v>105</v>
      </c>
      <c r="U85" s="71"/>
      <c r="V85" s="74">
        <v>7.8787880000000001</v>
      </c>
      <c r="W85" s="71">
        <f t="shared" si="11"/>
        <v>4.1818170000000006</v>
      </c>
      <c r="X85" s="74">
        <v>1.393939</v>
      </c>
      <c r="Y85" s="75" t="s">
        <v>244</v>
      </c>
      <c r="Z85" s="71">
        <v>9</v>
      </c>
      <c r="AA85" s="71" t="s">
        <v>105</v>
      </c>
      <c r="AB85" s="71"/>
      <c r="AC85" s="71" t="s">
        <v>247</v>
      </c>
      <c r="AD85" s="71" t="s">
        <v>222</v>
      </c>
      <c r="AE85" s="71" t="s">
        <v>90</v>
      </c>
      <c r="AF85" s="71" t="s">
        <v>158</v>
      </c>
    </row>
    <row r="86" spans="1:32" s="34" customFormat="1" x14ac:dyDescent="0.25">
      <c r="A86" s="76" t="s">
        <v>248</v>
      </c>
      <c r="B86" s="76" t="s">
        <v>249</v>
      </c>
      <c r="C86" s="76" t="s">
        <v>31</v>
      </c>
      <c r="D86" s="76" t="s">
        <v>32</v>
      </c>
      <c r="E86" s="76">
        <v>1</v>
      </c>
      <c r="F86" s="76" t="s">
        <v>23</v>
      </c>
      <c r="G86" s="76" t="s">
        <v>250</v>
      </c>
      <c r="H86" s="76" t="s">
        <v>40</v>
      </c>
      <c r="I86" s="76" t="s">
        <v>85</v>
      </c>
      <c r="J86" s="77">
        <f>27*7</f>
        <v>189</v>
      </c>
      <c r="K86" s="76" t="s">
        <v>103</v>
      </c>
      <c r="L86" s="76" t="s">
        <v>251</v>
      </c>
      <c r="M86" s="76" t="s">
        <v>33</v>
      </c>
      <c r="N86" s="76" t="s">
        <v>86</v>
      </c>
      <c r="O86" s="78">
        <v>28.909089999999999</v>
      </c>
      <c r="P86" s="78">
        <f t="shared" si="10"/>
        <v>3.0855568890724543</v>
      </c>
      <c r="Q86" s="78">
        <v>1.0909091</v>
      </c>
      <c r="R86" s="79" t="s">
        <v>252</v>
      </c>
      <c r="S86" s="76">
        <v>8</v>
      </c>
      <c r="T86" s="76" t="s">
        <v>105</v>
      </c>
      <c r="U86" s="76"/>
      <c r="V86" s="78">
        <v>27.545449999999999</v>
      </c>
      <c r="W86" s="78">
        <f t="shared" si="11"/>
        <v>1.9284730910256231</v>
      </c>
      <c r="X86" s="78">
        <v>0.68181820000000004</v>
      </c>
      <c r="Y86" s="79" t="s">
        <v>252</v>
      </c>
      <c r="Z86" s="76">
        <v>8</v>
      </c>
      <c r="AA86" s="76" t="s">
        <v>105</v>
      </c>
      <c r="AB86" s="76"/>
      <c r="AC86" s="76" t="s">
        <v>253</v>
      </c>
      <c r="AD86" s="76" t="s">
        <v>254</v>
      </c>
      <c r="AE86" s="76" t="s">
        <v>90</v>
      </c>
      <c r="AF86" s="76"/>
    </row>
    <row r="87" spans="1:32" s="34" customFormat="1" x14ac:dyDescent="0.25">
      <c r="A87" s="76" t="s">
        <v>248</v>
      </c>
      <c r="B87" s="76" t="s">
        <v>255</v>
      </c>
      <c r="C87" s="76" t="s">
        <v>31</v>
      </c>
      <c r="D87" s="76" t="s">
        <v>32</v>
      </c>
      <c r="E87" s="76">
        <v>2</v>
      </c>
      <c r="F87" s="76" t="s">
        <v>23</v>
      </c>
      <c r="G87" s="76" t="s">
        <v>256</v>
      </c>
      <c r="H87" s="76" t="s">
        <v>40</v>
      </c>
      <c r="I87" s="76" t="s">
        <v>85</v>
      </c>
      <c r="J87" s="77">
        <f>27*7</f>
        <v>189</v>
      </c>
      <c r="K87" s="76" t="s">
        <v>103</v>
      </c>
      <c r="L87" s="76" t="s">
        <v>251</v>
      </c>
      <c r="M87" s="76" t="s">
        <v>23</v>
      </c>
      <c r="N87" s="76" t="s">
        <v>86</v>
      </c>
      <c r="O87" s="80">
        <v>39.527560000000001</v>
      </c>
      <c r="P87" s="78">
        <f t="shared" si="10"/>
        <v>4.4542158041743871</v>
      </c>
      <c r="Q87" s="80">
        <v>1.5748031</v>
      </c>
      <c r="R87" s="79" t="s">
        <v>252</v>
      </c>
      <c r="S87" s="76">
        <v>8</v>
      </c>
      <c r="T87" s="76" t="s">
        <v>105</v>
      </c>
      <c r="U87" s="76"/>
      <c r="V87" s="80">
        <v>38.267719999999997</v>
      </c>
      <c r="W87" s="78">
        <f t="shared" si="11"/>
        <v>1.7816864913753825</v>
      </c>
      <c r="X87" s="80">
        <v>0.62992130000000002</v>
      </c>
      <c r="Y87" s="79" t="s">
        <v>252</v>
      </c>
      <c r="Z87" s="76">
        <v>8</v>
      </c>
      <c r="AA87" s="76" t="s">
        <v>105</v>
      </c>
      <c r="AB87" s="76"/>
      <c r="AC87" s="76" t="s">
        <v>257</v>
      </c>
      <c r="AD87" s="76" t="s">
        <v>258</v>
      </c>
      <c r="AE87" s="76" t="s">
        <v>90</v>
      </c>
      <c r="AF87" s="76"/>
    </row>
    <row r="88" spans="1:32" s="34" customFormat="1" x14ac:dyDescent="0.25">
      <c r="A88" s="76" t="s">
        <v>248</v>
      </c>
      <c r="B88" s="76" t="s">
        <v>249</v>
      </c>
      <c r="C88" s="76" t="s">
        <v>31</v>
      </c>
      <c r="D88" s="76" t="s">
        <v>32</v>
      </c>
      <c r="E88" s="76">
        <v>1</v>
      </c>
      <c r="F88" s="76" t="s">
        <v>23</v>
      </c>
      <c r="G88" s="76" t="s">
        <v>250</v>
      </c>
      <c r="H88" s="76" t="s">
        <v>40</v>
      </c>
      <c r="I88" s="76" t="s">
        <v>85</v>
      </c>
      <c r="J88" s="77">
        <f>5*7</f>
        <v>35</v>
      </c>
      <c r="K88" s="76"/>
      <c r="L88" s="76"/>
      <c r="M88" s="76" t="s">
        <v>33</v>
      </c>
      <c r="N88" s="76" t="s">
        <v>86</v>
      </c>
      <c r="O88" s="80">
        <v>16.3264325323475</v>
      </c>
      <c r="P88" s="80">
        <v>1.31749285662853</v>
      </c>
      <c r="Q88" s="80">
        <v>0.46580406654343598</v>
      </c>
      <c r="R88" s="79" t="s">
        <v>252</v>
      </c>
      <c r="S88" s="76">
        <v>8</v>
      </c>
      <c r="T88" s="76" t="s">
        <v>105</v>
      </c>
      <c r="U88" s="76"/>
      <c r="V88" s="80">
        <v>17.2580406654344</v>
      </c>
      <c r="W88" s="80">
        <v>1.6468660707856799</v>
      </c>
      <c r="X88" s="80">
        <v>0.58225508317929797</v>
      </c>
      <c r="Y88" s="79" t="s">
        <v>252</v>
      </c>
      <c r="Z88" s="76">
        <v>8</v>
      </c>
      <c r="AA88" s="76" t="s">
        <v>105</v>
      </c>
      <c r="AB88" s="76"/>
      <c r="AC88" s="76" t="s">
        <v>253</v>
      </c>
      <c r="AD88" s="76" t="s">
        <v>254</v>
      </c>
      <c r="AE88" s="76" t="s">
        <v>90</v>
      </c>
      <c r="AF88" s="76"/>
    </row>
    <row r="89" spans="1:32" s="34" customFormat="1" x14ac:dyDescent="0.25">
      <c r="A89" s="76" t="s">
        <v>248</v>
      </c>
      <c r="B89" s="76" t="s">
        <v>255</v>
      </c>
      <c r="C89" s="76" t="s">
        <v>31</v>
      </c>
      <c r="D89" s="76" t="s">
        <v>32</v>
      </c>
      <c r="E89" s="76">
        <v>2</v>
      </c>
      <c r="F89" s="76" t="s">
        <v>23</v>
      </c>
      <c r="G89" s="76" t="s">
        <v>256</v>
      </c>
      <c r="H89" s="76" t="s">
        <v>40</v>
      </c>
      <c r="I89" s="76" t="s">
        <v>85</v>
      </c>
      <c r="J89" s="77">
        <v>35</v>
      </c>
      <c r="K89" s="76"/>
      <c r="L89" s="76"/>
      <c r="M89" s="76" t="s">
        <v>23</v>
      </c>
      <c r="N89" s="76" t="s">
        <v>86</v>
      </c>
      <c r="O89" s="80">
        <v>20.222510079031199</v>
      </c>
      <c r="P89" s="80">
        <v>2.2822710902226802</v>
      </c>
      <c r="Q89" s="80">
        <v>0.80690468220123501</v>
      </c>
      <c r="R89" s="79" t="s">
        <v>252</v>
      </c>
      <c r="S89" s="76">
        <v>8</v>
      </c>
      <c r="T89" s="76" t="s">
        <v>105</v>
      </c>
      <c r="U89" s="76"/>
      <c r="V89" s="80">
        <v>20.356994192731499</v>
      </c>
      <c r="W89" s="80">
        <v>3.0430281202968898</v>
      </c>
      <c r="X89" s="80">
        <v>1.0758729096016399</v>
      </c>
      <c r="Y89" s="79" t="s">
        <v>252</v>
      </c>
      <c r="Z89" s="76">
        <v>8</v>
      </c>
      <c r="AA89" s="76" t="s">
        <v>105</v>
      </c>
      <c r="AB89" s="76"/>
      <c r="AC89" s="76" t="s">
        <v>257</v>
      </c>
      <c r="AD89" s="76" t="s">
        <v>258</v>
      </c>
      <c r="AE89" s="76" t="s">
        <v>90</v>
      </c>
      <c r="AF89" s="76"/>
    </row>
    <row r="90" spans="1:32" s="34" customFormat="1" x14ac:dyDescent="0.25">
      <c r="A90" s="81" t="s">
        <v>42</v>
      </c>
      <c r="B90" s="81" t="s">
        <v>259</v>
      </c>
      <c r="C90" s="81" t="s">
        <v>31</v>
      </c>
      <c r="D90" s="81" t="s">
        <v>32</v>
      </c>
      <c r="E90" s="82">
        <v>1</v>
      </c>
      <c r="F90" s="81" t="s">
        <v>33</v>
      </c>
      <c r="G90" s="81" t="s">
        <v>146</v>
      </c>
      <c r="H90" s="81" t="s">
        <v>20</v>
      </c>
      <c r="I90" s="81" t="s">
        <v>118</v>
      </c>
      <c r="J90" s="81">
        <v>21</v>
      </c>
      <c r="K90" s="83"/>
      <c r="L90" s="81" t="s">
        <v>225</v>
      </c>
      <c r="M90" s="81" t="s">
        <v>260</v>
      </c>
      <c r="N90" s="81" t="s">
        <v>86</v>
      </c>
      <c r="O90" s="84">
        <v>13.082352999999999</v>
      </c>
      <c r="P90" s="84">
        <f>Q90*SQRT(S90)</f>
        <v>0.97809931013390972</v>
      </c>
      <c r="Q90" s="84">
        <v>0.18823529999999999</v>
      </c>
      <c r="R90" s="83" t="s">
        <v>261</v>
      </c>
      <c r="S90" s="81">
        <v>27</v>
      </c>
      <c r="T90" s="83" t="s">
        <v>105</v>
      </c>
      <c r="U90" s="83"/>
      <c r="V90" s="84">
        <v>9.9463218212792306</v>
      </c>
      <c r="W90" s="83">
        <f>X90*SQRT(Z90)</f>
        <v>1.4718158803077741</v>
      </c>
      <c r="X90" s="84">
        <v>0.20814619792473499</v>
      </c>
      <c r="Y90" s="83" t="s">
        <v>261</v>
      </c>
      <c r="Z90" s="83">
        <v>50</v>
      </c>
      <c r="AA90" s="83" t="s">
        <v>105</v>
      </c>
      <c r="AB90" s="83"/>
      <c r="AC90" s="81" t="s">
        <v>262</v>
      </c>
      <c r="AD90" s="81" t="s">
        <v>263</v>
      </c>
      <c r="AE90" s="81" t="s">
        <v>90</v>
      </c>
      <c r="AF90" s="81" t="s">
        <v>264</v>
      </c>
    </row>
    <row r="91" spans="1:32" s="42" customFormat="1" x14ac:dyDescent="0.25">
      <c r="A91" s="81" t="s">
        <v>42</v>
      </c>
      <c r="B91" s="81" t="s">
        <v>265</v>
      </c>
      <c r="C91" s="85" t="s">
        <v>31</v>
      </c>
      <c r="D91" s="85" t="s">
        <v>32</v>
      </c>
      <c r="E91" s="82">
        <v>2</v>
      </c>
      <c r="F91" s="81" t="s">
        <v>33</v>
      </c>
      <c r="G91" s="81" t="s">
        <v>266</v>
      </c>
      <c r="H91" s="81" t="s">
        <v>20</v>
      </c>
      <c r="I91" s="81" t="s">
        <v>118</v>
      </c>
      <c r="J91" s="81">
        <v>21</v>
      </c>
      <c r="K91" s="83"/>
      <c r="L91" s="81" t="s">
        <v>225</v>
      </c>
      <c r="M91" s="81" t="s">
        <v>46</v>
      </c>
      <c r="N91" s="81" t="s">
        <v>94</v>
      </c>
      <c r="O91" s="84">
        <v>12.047059000000001</v>
      </c>
      <c r="P91" s="84">
        <f>Q91*SQRT(S91)</f>
        <v>2.0748618421342275</v>
      </c>
      <c r="Q91" s="84">
        <v>0.4235294</v>
      </c>
      <c r="R91" s="83" t="s">
        <v>261</v>
      </c>
      <c r="S91" s="81">
        <v>24</v>
      </c>
      <c r="T91" s="83" t="s">
        <v>105</v>
      </c>
      <c r="U91" s="83"/>
      <c r="V91" s="84">
        <v>11.4380362397398</v>
      </c>
      <c r="W91" s="83">
        <f>X91*SQRT(Z91)</f>
        <v>1.7171185270257234</v>
      </c>
      <c r="X91" s="84">
        <v>0.24283723091218901</v>
      </c>
      <c r="Y91" s="83" t="s">
        <v>261</v>
      </c>
      <c r="Z91" s="83">
        <v>50</v>
      </c>
      <c r="AA91" s="83" t="s">
        <v>105</v>
      </c>
      <c r="AB91" s="83"/>
      <c r="AC91" s="81" t="s">
        <v>262</v>
      </c>
      <c r="AD91" s="81" t="s">
        <v>267</v>
      </c>
      <c r="AE91" s="81" t="s">
        <v>90</v>
      </c>
      <c r="AF91" s="81"/>
    </row>
    <row r="92" spans="1:32" s="42" customFormat="1" x14ac:dyDescent="0.25">
      <c r="A92" s="81" t="s">
        <v>42</v>
      </c>
      <c r="B92" s="81" t="s">
        <v>259</v>
      </c>
      <c r="C92" s="85" t="s">
        <v>31</v>
      </c>
      <c r="D92" s="85" t="s">
        <v>32</v>
      </c>
      <c r="E92" s="82">
        <v>1</v>
      </c>
      <c r="F92" s="81" t="s">
        <v>33</v>
      </c>
      <c r="G92" s="81" t="s">
        <v>146</v>
      </c>
      <c r="H92" s="81" t="s">
        <v>20</v>
      </c>
      <c r="I92" s="81" t="s">
        <v>118</v>
      </c>
      <c r="J92" s="81">
        <f>11*7</f>
        <v>77</v>
      </c>
      <c r="K92" s="83"/>
      <c r="L92" s="81" t="s">
        <v>268</v>
      </c>
      <c r="M92" s="81" t="s">
        <v>46</v>
      </c>
      <c r="N92" s="81" t="s">
        <v>86</v>
      </c>
      <c r="O92" s="86">
        <v>23.417085</v>
      </c>
      <c r="P92" s="84">
        <f>Q92*SQRT(S92)</f>
        <v>3.133358372793682</v>
      </c>
      <c r="Q92" s="86">
        <v>0.60301510000000003</v>
      </c>
      <c r="R92" s="83" t="s">
        <v>261</v>
      </c>
      <c r="S92" s="87">
        <v>27</v>
      </c>
      <c r="T92" s="83" t="s">
        <v>105</v>
      </c>
      <c r="U92" s="83"/>
      <c r="V92" s="86">
        <v>23.316583000000001</v>
      </c>
      <c r="W92" s="83">
        <f>X92*SQRT(Z92)</f>
        <v>4.2639606636788407</v>
      </c>
      <c r="X92" s="86">
        <v>0.60301510000000003</v>
      </c>
      <c r="Y92" s="83" t="s">
        <v>261</v>
      </c>
      <c r="Z92" s="83">
        <v>50</v>
      </c>
      <c r="AA92" s="83" t="s">
        <v>105</v>
      </c>
      <c r="AB92" s="83"/>
      <c r="AC92" s="81" t="s">
        <v>262</v>
      </c>
      <c r="AD92" s="81" t="s">
        <v>263</v>
      </c>
      <c r="AE92" s="81" t="s">
        <v>90</v>
      </c>
      <c r="AF92" s="81"/>
    </row>
    <row r="93" spans="1:32" s="42" customFormat="1" x14ac:dyDescent="0.25">
      <c r="A93" s="81" t="s">
        <v>42</v>
      </c>
      <c r="B93" s="81" t="s">
        <v>265</v>
      </c>
      <c r="C93" s="85" t="s">
        <v>31</v>
      </c>
      <c r="D93" s="85" t="s">
        <v>32</v>
      </c>
      <c r="E93" s="82">
        <v>2</v>
      </c>
      <c r="F93" s="81" t="s">
        <v>33</v>
      </c>
      <c r="G93" s="81" t="s">
        <v>266</v>
      </c>
      <c r="H93" s="81" t="s">
        <v>20</v>
      </c>
      <c r="I93" s="81" t="s">
        <v>118</v>
      </c>
      <c r="J93" s="81">
        <f>11*7</f>
        <v>77</v>
      </c>
      <c r="K93" s="83"/>
      <c r="L93" s="81" t="s">
        <v>268</v>
      </c>
      <c r="M93" s="81" t="s">
        <v>46</v>
      </c>
      <c r="N93" s="81" t="s">
        <v>94</v>
      </c>
      <c r="O93" s="86">
        <v>22.41206</v>
      </c>
      <c r="P93" s="84">
        <f>Q93*SQRT(S93)</f>
        <v>1.4770790572443979</v>
      </c>
      <c r="Q93" s="86">
        <v>0.30150749999999998</v>
      </c>
      <c r="R93" s="83" t="s">
        <v>261</v>
      </c>
      <c r="S93" s="88">
        <v>24</v>
      </c>
      <c r="T93" s="83" t="s">
        <v>105</v>
      </c>
      <c r="U93" s="83"/>
      <c r="V93" s="86">
        <v>24.623116</v>
      </c>
      <c r="W93" s="83">
        <f>X93*SQRT(Z93)</f>
        <v>3.5533006709168307</v>
      </c>
      <c r="X93" s="86">
        <v>0.50251259999999998</v>
      </c>
      <c r="Y93" s="83" t="s">
        <v>261</v>
      </c>
      <c r="Z93" s="83">
        <v>50</v>
      </c>
      <c r="AA93" s="83" t="s">
        <v>105</v>
      </c>
      <c r="AB93" s="83"/>
      <c r="AC93" s="81" t="s">
        <v>262</v>
      </c>
      <c r="AD93" s="81" t="s">
        <v>267</v>
      </c>
      <c r="AE93" s="81" t="s">
        <v>90</v>
      </c>
      <c r="AF93" s="81"/>
    </row>
    <row r="94" spans="1:32" s="42" customFormat="1" x14ac:dyDescent="0.25">
      <c r="A94" s="89" t="s">
        <v>269</v>
      </c>
      <c r="B94" s="89" t="s">
        <v>269</v>
      </c>
      <c r="C94" s="89" t="s">
        <v>31</v>
      </c>
      <c r="D94" s="90" t="s">
        <v>32</v>
      </c>
      <c r="E94" s="89">
        <v>1</v>
      </c>
      <c r="F94" s="89" t="s">
        <v>33</v>
      </c>
      <c r="G94" s="89" t="s">
        <v>117</v>
      </c>
      <c r="H94" s="89" t="s">
        <v>40</v>
      </c>
      <c r="I94" s="89" t="s">
        <v>85</v>
      </c>
      <c r="J94" s="90">
        <v>90</v>
      </c>
      <c r="K94" s="89"/>
      <c r="L94" s="89" t="s">
        <v>270</v>
      </c>
      <c r="M94" s="89" t="s">
        <v>23</v>
      </c>
      <c r="N94" s="89" t="s">
        <v>86</v>
      </c>
      <c r="O94" s="91">
        <v>25.9</v>
      </c>
      <c r="P94" s="91">
        <f>0.18*SQRT(5)</f>
        <v>0.40249223594996214</v>
      </c>
      <c r="Q94" s="91">
        <v>0.18</v>
      </c>
      <c r="R94" s="89" t="s">
        <v>271</v>
      </c>
      <c r="S94" s="89">
        <v>5</v>
      </c>
      <c r="T94" s="89" t="s">
        <v>87</v>
      </c>
      <c r="U94" s="89"/>
      <c r="V94" s="91">
        <v>24.8</v>
      </c>
      <c r="W94" s="91">
        <f>0.77*SQRT(5)</f>
        <v>1.7217723426748381</v>
      </c>
      <c r="X94" s="91">
        <v>0.77</v>
      </c>
      <c r="Y94" s="89" t="s">
        <v>272</v>
      </c>
      <c r="Z94" s="89">
        <v>5</v>
      </c>
      <c r="AA94" s="89" t="s">
        <v>87</v>
      </c>
      <c r="AB94" s="89"/>
      <c r="AC94" s="89" t="s">
        <v>24</v>
      </c>
      <c r="AD94" s="89" t="s">
        <v>273</v>
      </c>
      <c r="AE94" s="89" t="s">
        <v>90</v>
      </c>
      <c r="AF94" s="89" t="s">
        <v>274</v>
      </c>
    </row>
    <row r="95" spans="1:32" s="42" customFormat="1" x14ac:dyDescent="0.25">
      <c r="A95" s="92" t="s">
        <v>275</v>
      </c>
      <c r="B95" s="92" t="s">
        <v>276</v>
      </c>
      <c r="C95" s="56" t="s">
        <v>31</v>
      </c>
      <c r="D95" s="56" t="s">
        <v>32</v>
      </c>
      <c r="E95" s="56">
        <v>1</v>
      </c>
      <c r="F95" s="56" t="s">
        <v>33</v>
      </c>
      <c r="G95" s="56" t="s">
        <v>277</v>
      </c>
      <c r="H95" s="56" t="s">
        <v>40</v>
      </c>
      <c r="I95" s="56" t="s">
        <v>85</v>
      </c>
      <c r="J95" s="92">
        <f>20*7</f>
        <v>140</v>
      </c>
      <c r="K95" s="56" t="s">
        <v>278</v>
      </c>
      <c r="L95" s="56"/>
      <c r="M95" s="56" t="s">
        <v>23</v>
      </c>
      <c r="N95" s="56" t="s">
        <v>86</v>
      </c>
      <c r="O95" s="93">
        <v>27.763159999999999</v>
      </c>
      <c r="P95" s="93">
        <v>2.2368420000000002</v>
      </c>
      <c r="Q95" s="93">
        <v>1.000346</v>
      </c>
      <c r="R95" s="56"/>
      <c r="S95" s="56">
        <v>5</v>
      </c>
      <c r="T95" s="56" t="s">
        <v>87</v>
      </c>
      <c r="U95" s="56"/>
      <c r="V95" s="56">
        <v>29.473680000000002</v>
      </c>
      <c r="W95" s="56">
        <v>5.5263159999999996</v>
      </c>
      <c r="X95" s="56">
        <v>2.471444</v>
      </c>
      <c r="Y95" s="56"/>
      <c r="Z95" s="56">
        <v>5</v>
      </c>
      <c r="AA95" s="56" t="s">
        <v>87</v>
      </c>
      <c r="AB95" s="56"/>
      <c r="AC95" s="56"/>
      <c r="AD95" s="56" t="s">
        <v>279</v>
      </c>
      <c r="AE95" s="56"/>
      <c r="AF95" s="56"/>
    </row>
    <row r="96" spans="1:32" s="42" customFormat="1" x14ac:dyDescent="0.25">
      <c r="A96" s="92" t="s">
        <v>275</v>
      </c>
      <c r="B96" s="92" t="s">
        <v>280</v>
      </c>
      <c r="C96" s="56" t="s">
        <v>31</v>
      </c>
      <c r="D96" s="56" t="s">
        <v>32</v>
      </c>
      <c r="E96" s="56">
        <v>2</v>
      </c>
      <c r="F96" s="56" t="s">
        <v>33</v>
      </c>
      <c r="G96" s="56" t="s">
        <v>281</v>
      </c>
      <c r="H96" s="56" t="s">
        <v>40</v>
      </c>
      <c r="I96" s="56" t="s">
        <v>85</v>
      </c>
      <c r="J96" s="92">
        <v>140</v>
      </c>
      <c r="K96" s="56" t="s">
        <v>278</v>
      </c>
      <c r="L96" s="56"/>
      <c r="M96" s="56" t="s">
        <v>23</v>
      </c>
      <c r="N96" s="56" t="s">
        <v>94</v>
      </c>
      <c r="O96" s="93">
        <v>27.948720000000002</v>
      </c>
      <c r="P96" s="93">
        <v>2.6923080000000001</v>
      </c>
      <c r="Q96" s="93">
        <v>1.204037</v>
      </c>
      <c r="R96" s="56"/>
      <c r="S96" s="56">
        <v>5</v>
      </c>
      <c r="T96" s="56" t="s">
        <v>87</v>
      </c>
      <c r="U96" s="56"/>
      <c r="V96" s="56">
        <v>26.282050000000002</v>
      </c>
      <c r="W96" s="56">
        <v>2.5641029999999998</v>
      </c>
      <c r="X96" s="56">
        <v>1.1467020000000001</v>
      </c>
      <c r="Y96" s="56"/>
      <c r="Z96" s="56">
        <v>5</v>
      </c>
      <c r="AA96" s="56" t="s">
        <v>87</v>
      </c>
      <c r="AB96" s="56"/>
      <c r="AC96" s="56"/>
      <c r="AD96" s="56" t="s">
        <v>279</v>
      </c>
      <c r="AE96" s="56"/>
      <c r="AF96" s="56"/>
    </row>
    <row r="97" spans="1:32" s="42" customFormat="1" x14ac:dyDescent="0.25">
      <c r="A97" s="92" t="s">
        <v>275</v>
      </c>
      <c r="B97" s="92" t="s">
        <v>276</v>
      </c>
      <c r="C97" s="56" t="s">
        <v>31</v>
      </c>
      <c r="D97" s="56" t="s">
        <v>32</v>
      </c>
      <c r="E97" s="56">
        <v>1</v>
      </c>
      <c r="F97" s="56" t="s">
        <v>33</v>
      </c>
      <c r="G97" s="56" t="s">
        <v>277</v>
      </c>
      <c r="H97" s="56" t="s">
        <v>40</v>
      </c>
      <c r="I97" s="56" t="s">
        <v>85</v>
      </c>
      <c r="J97" s="92">
        <f>5*7</f>
        <v>35</v>
      </c>
      <c r="K97" s="56" t="s">
        <v>278</v>
      </c>
      <c r="L97" s="56"/>
      <c r="M97" s="56" t="s">
        <v>23</v>
      </c>
      <c r="N97" s="56" t="s">
        <v>86</v>
      </c>
      <c r="O97" s="93">
        <v>20.582959641255599</v>
      </c>
      <c r="P97" s="93">
        <v>1.61434977578475</v>
      </c>
      <c r="Q97" s="93">
        <v>0.72195916762324996</v>
      </c>
      <c r="R97" s="56"/>
      <c r="S97" s="56">
        <v>5</v>
      </c>
      <c r="T97" s="56" t="s">
        <v>87</v>
      </c>
      <c r="U97" s="56"/>
      <c r="V97" s="56">
        <v>20.852017937219699</v>
      </c>
      <c r="W97" s="56">
        <v>1.0762331838565</v>
      </c>
      <c r="X97" s="56">
        <v>0.48130611174883298</v>
      </c>
      <c r="Y97" s="56"/>
      <c r="Z97" s="56">
        <v>5</v>
      </c>
      <c r="AA97" s="56" t="s">
        <v>87</v>
      </c>
      <c r="AB97" s="56"/>
      <c r="AC97" s="56"/>
      <c r="AD97" s="56" t="s">
        <v>279</v>
      </c>
      <c r="AE97" s="56"/>
      <c r="AF97" s="56"/>
    </row>
    <row r="98" spans="1:32" s="42" customFormat="1" x14ac:dyDescent="0.25">
      <c r="A98" s="92" t="s">
        <v>275</v>
      </c>
      <c r="B98" s="92" t="s">
        <v>280</v>
      </c>
      <c r="C98" s="56" t="s">
        <v>31</v>
      </c>
      <c r="D98" s="56" t="s">
        <v>32</v>
      </c>
      <c r="E98" s="56">
        <v>2</v>
      </c>
      <c r="F98" s="56" t="s">
        <v>33</v>
      </c>
      <c r="G98" s="56" t="s">
        <v>281</v>
      </c>
      <c r="H98" s="56" t="s">
        <v>40</v>
      </c>
      <c r="I98" s="56" t="s">
        <v>85</v>
      </c>
      <c r="J98" s="92">
        <v>35</v>
      </c>
      <c r="K98" s="56" t="s">
        <v>278</v>
      </c>
      <c r="L98" s="56"/>
      <c r="M98" s="56" t="s">
        <v>23</v>
      </c>
      <c r="N98" s="56" t="s">
        <v>94</v>
      </c>
      <c r="O98" s="93">
        <v>20.596026490066201</v>
      </c>
      <c r="P98" s="93">
        <v>2.2516556291390701</v>
      </c>
      <c r="Q98" s="93">
        <v>1.006971009735</v>
      </c>
      <c r="R98" s="56"/>
      <c r="S98" s="56">
        <v>5</v>
      </c>
      <c r="T98" s="56" t="s">
        <v>87</v>
      </c>
      <c r="U98" s="56"/>
      <c r="V98" s="56">
        <v>19.933774834437099</v>
      </c>
      <c r="W98" s="56">
        <v>1.7218543046357599</v>
      </c>
      <c r="X98" s="56">
        <v>0.77003665450323899</v>
      </c>
      <c r="Y98" s="56"/>
      <c r="Z98" s="56">
        <v>5</v>
      </c>
      <c r="AA98" s="56" t="s">
        <v>87</v>
      </c>
      <c r="AB98" s="56"/>
      <c r="AC98" s="56"/>
      <c r="AD98" s="56" t="s">
        <v>279</v>
      </c>
      <c r="AE98" s="56"/>
      <c r="AF98" s="56"/>
    </row>
    <row r="99" spans="1:32" s="42" customFormat="1" x14ac:dyDescent="0.25">
      <c r="A99" s="9" t="s">
        <v>282</v>
      </c>
      <c r="B99" s="9" t="s">
        <v>283</v>
      </c>
      <c r="C99" s="9" t="s">
        <v>21</v>
      </c>
      <c r="D99" s="9" t="s">
        <v>27</v>
      </c>
      <c r="E99" s="9">
        <v>1</v>
      </c>
      <c r="F99" s="9" t="s">
        <v>33</v>
      </c>
      <c r="G99" s="9" t="s">
        <v>117</v>
      </c>
      <c r="H99" s="9" t="s">
        <v>40</v>
      </c>
      <c r="I99" s="9" t="s">
        <v>85</v>
      </c>
      <c r="J99" s="94">
        <f>28*7</f>
        <v>196</v>
      </c>
      <c r="K99" s="9" t="s">
        <v>278</v>
      </c>
      <c r="L99" s="9"/>
      <c r="M99" s="9" t="s">
        <v>23</v>
      </c>
      <c r="N99" s="9" t="s">
        <v>86</v>
      </c>
      <c r="O99" s="95">
        <v>525.70000000000005</v>
      </c>
      <c r="P99" s="95">
        <f>Q99*(SQRT(S99))</f>
        <v>120.30000000000001</v>
      </c>
      <c r="Q99" s="95">
        <v>40.1</v>
      </c>
      <c r="R99" s="96" t="s">
        <v>284</v>
      </c>
      <c r="S99" s="9">
        <v>9</v>
      </c>
      <c r="T99" s="9" t="s">
        <v>105</v>
      </c>
      <c r="U99" s="9"/>
      <c r="V99" s="95">
        <v>490.7</v>
      </c>
      <c r="W99" s="95">
        <f t="shared" ref="W99:W105" si="12">X99*SQRT(Z99)</f>
        <v>112.19999999999999</v>
      </c>
      <c r="X99" s="95">
        <v>37.4</v>
      </c>
      <c r="Y99" s="96" t="s">
        <v>284</v>
      </c>
      <c r="Z99" s="9">
        <v>9</v>
      </c>
      <c r="AA99" s="9" t="s">
        <v>105</v>
      </c>
      <c r="AB99" s="9"/>
      <c r="AC99" s="9" t="s">
        <v>52</v>
      </c>
      <c r="AD99" s="9" t="s">
        <v>285</v>
      </c>
      <c r="AE99" s="9" t="s">
        <v>90</v>
      </c>
      <c r="AF99" s="9" t="s">
        <v>286</v>
      </c>
    </row>
    <row r="100" spans="1:32" s="42" customFormat="1" x14ac:dyDescent="0.25">
      <c r="A100" s="9" t="s">
        <v>282</v>
      </c>
      <c r="B100" s="9" t="s">
        <v>287</v>
      </c>
      <c r="C100" s="9" t="s">
        <v>21</v>
      </c>
      <c r="D100" s="9" t="s">
        <v>27</v>
      </c>
      <c r="E100" s="9">
        <v>2</v>
      </c>
      <c r="F100" s="9" t="s">
        <v>33</v>
      </c>
      <c r="G100" s="9" t="s">
        <v>123</v>
      </c>
      <c r="H100" s="9" t="s">
        <v>40</v>
      </c>
      <c r="I100" s="9" t="s">
        <v>85</v>
      </c>
      <c r="J100" s="94">
        <f>28*7</f>
        <v>196</v>
      </c>
      <c r="K100" s="9" t="s">
        <v>278</v>
      </c>
      <c r="L100" s="9"/>
      <c r="M100" s="9" t="s">
        <v>33</v>
      </c>
      <c r="N100" s="9" t="s">
        <v>86</v>
      </c>
      <c r="O100" s="95">
        <v>295.89999999999998</v>
      </c>
      <c r="P100" s="95">
        <f>Q100*(SQRT(S100))</f>
        <v>48.900000000000006</v>
      </c>
      <c r="Q100" s="95">
        <v>16.3</v>
      </c>
      <c r="R100" s="96" t="s">
        <v>284</v>
      </c>
      <c r="S100" s="9">
        <v>9</v>
      </c>
      <c r="T100" s="9" t="s">
        <v>105</v>
      </c>
      <c r="U100" s="9"/>
      <c r="V100" s="95">
        <v>289.5</v>
      </c>
      <c r="W100" s="95">
        <f t="shared" si="12"/>
        <v>45</v>
      </c>
      <c r="X100" s="95">
        <v>15</v>
      </c>
      <c r="Y100" s="96" t="s">
        <v>284</v>
      </c>
      <c r="Z100" s="9">
        <v>9</v>
      </c>
      <c r="AA100" s="9" t="s">
        <v>105</v>
      </c>
      <c r="AB100" s="9"/>
      <c r="AC100" s="9" t="s">
        <v>52</v>
      </c>
      <c r="AD100" s="9" t="s">
        <v>285</v>
      </c>
      <c r="AE100" s="9" t="s">
        <v>90</v>
      </c>
      <c r="AF100" s="9" t="s">
        <v>286</v>
      </c>
    </row>
    <row r="101" spans="1:32" s="42" customFormat="1" x14ac:dyDescent="0.25">
      <c r="A101" s="9" t="s">
        <v>282</v>
      </c>
      <c r="B101" s="9" t="s">
        <v>283</v>
      </c>
      <c r="C101" s="9" t="s">
        <v>21</v>
      </c>
      <c r="D101" s="9" t="s">
        <v>27</v>
      </c>
      <c r="E101" s="9">
        <v>1</v>
      </c>
      <c r="F101" s="9" t="s">
        <v>33</v>
      </c>
      <c r="G101" s="9" t="s">
        <v>117</v>
      </c>
      <c r="H101" s="9" t="s">
        <v>40</v>
      </c>
      <c r="I101" s="9" t="s">
        <v>85</v>
      </c>
      <c r="J101" s="94">
        <f>14*7</f>
        <v>98</v>
      </c>
      <c r="K101" s="9"/>
      <c r="L101" s="9"/>
      <c r="M101" s="9" t="s">
        <v>23</v>
      </c>
      <c r="N101" s="9" t="s">
        <v>86</v>
      </c>
      <c r="O101" s="95">
        <v>426.1</v>
      </c>
      <c r="P101" s="95">
        <f>Q101*SQRT(S101)</f>
        <v>137.10000000000002</v>
      </c>
      <c r="Q101" s="95">
        <v>45.7</v>
      </c>
      <c r="R101" s="96" t="s">
        <v>284</v>
      </c>
      <c r="S101" s="9">
        <v>9</v>
      </c>
      <c r="T101" s="9" t="s">
        <v>105</v>
      </c>
      <c r="U101" s="9"/>
      <c r="V101" s="95">
        <v>398.2</v>
      </c>
      <c r="W101" s="95">
        <f t="shared" si="12"/>
        <v>89.699999999999989</v>
      </c>
      <c r="X101" s="95">
        <v>29.9</v>
      </c>
      <c r="Y101" s="96" t="s">
        <v>284</v>
      </c>
      <c r="Z101" s="9">
        <v>9</v>
      </c>
      <c r="AA101" s="9" t="s">
        <v>105</v>
      </c>
      <c r="AB101" s="9"/>
      <c r="AC101" s="9" t="s">
        <v>52</v>
      </c>
      <c r="AD101" s="9" t="s">
        <v>285</v>
      </c>
      <c r="AE101" s="9" t="s">
        <v>90</v>
      </c>
      <c r="AF101" s="9" t="s">
        <v>286</v>
      </c>
    </row>
    <row r="102" spans="1:32" s="42" customFormat="1" x14ac:dyDescent="0.25">
      <c r="A102" s="9" t="s">
        <v>282</v>
      </c>
      <c r="B102" s="9" t="s">
        <v>287</v>
      </c>
      <c r="C102" s="9" t="s">
        <v>21</v>
      </c>
      <c r="D102" s="9" t="s">
        <v>27</v>
      </c>
      <c r="E102" s="9">
        <v>2</v>
      </c>
      <c r="F102" s="9" t="s">
        <v>33</v>
      </c>
      <c r="G102" s="9" t="s">
        <v>123</v>
      </c>
      <c r="H102" s="9" t="s">
        <v>40</v>
      </c>
      <c r="I102" s="9" t="s">
        <v>85</v>
      </c>
      <c r="J102" s="94">
        <v>98</v>
      </c>
      <c r="K102" s="9"/>
      <c r="L102" s="9"/>
      <c r="M102" s="9" t="s">
        <v>33</v>
      </c>
      <c r="N102" s="9" t="s">
        <v>86</v>
      </c>
      <c r="O102" s="95">
        <v>241</v>
      </c>
      <c r="P102" s="95">
        <f>Q102*SQRT(S102)</f>
        <v>36.900000000000006</v>
      </c>
      <c r="Q102" s="95">
        <v>12.3</v>
      </c>
      <c r="R102" s="96" t="s">
        <v>284</v>
      </c>
      <c r="S102" s="9">
        <v>9</v>
      </c>
      <c r="T102" s="9" t="s">
        <v>105</v>
      </c>
      <c r="U102" s="9"/>
      <c r="V102" s="95">
        <v>246.1</v>
      </c>
      <c r="W102" s="95">
        <f t="shared" si="12"/>
        <v>53.400000000000006</v>
      </c>
      <c r="X102" s="95">
        <v>17.8</v>
      </c>
      <c r="Y102" s="96" t="s">
        <v>284</v>
      </c>
      <c r="Z102" s="9">
        <v>9</v>
      </c>
      <c r="AA102" s="9" t="s">
        <v>105</v>
      </c>
      <c r="AB102" s="9"/>
      <c r="AC102" s="9" t="s">
        <v>52</v>
      </c>
      <c r="AD102" s="9" t="s">
        <v>285</v>
      </c>
      <c r="AE102" s="9" t="s">
        <v>90</v>
      </c>
      <c r="AF102" s="9" t="s">
        <v>286</v>
      </c>
    </row>
    <row r="103" spans="1:32" s="42" customFormat="1" x14ac:dyDescent="0.25">
      <c r="A103" s="38" t="s">
        <v>50</v>
      </c>
      <c r="B103" s="38" t="s">
        <v>50</v>
      </c>
      <c r="C103" s="38" t="s">
        <v>21</v>
      </c>
      <c r="D103" s="38" t="s">
        <v>27</v>
      </c>
      <c r="E103" s="38">
        <v>1</v>
      </c>
      <c r="F103" s="38" t="s">
        <v>33</v>
      </c>
      <c r="G103" s="38" t="s">
        <v>146</v>
      </c>
      <c r="H103" s="97" t="s">
        <v>20</v>
      </c>
      <c r="I103" s="97" t="s">
        <v>85</v>
      </c>
      <c r="J103" s="98">
        <v>1</v>
      </c>
      <c r="K103" s="38"/>
      <c r="L103" s="38"/>
      <c r="M103" s="38" t="s">
        <v>46</v>
      </c>
      <c r="N103" s="38" t="s">
        <v>86</v>
      </c>
      <c r="O103" s="99">
        <v>5.8</v>
      </c>
      <c r="P103" s="100">
        <f>Q103*SQRT(S103)</f>
        <v>0.4898979485566356</v>
      </c>
      <c r="Q103" s="99">
        <v>0.2</v>
      </c>
      <c r="R103" s="38"/>
      <c r="S103" s="38">
        <v>6</v>
      </c>
      <c r="T103" s="38" t="s">
        <v>87</v>
      </c>
      <c r="U103" s="38"/>
      <c r="V103" s="99">
        <v>6.2</v>
      </c>
      <c r="W103" s="99">
        <f t="shared" si="12"/>
        <v>0.4898979485566356</v>
      </c>
      <c r="X103" s="99">
        <v>0.2</v>
      </c>
      <c r="Y103" s="38"/>
      <c r="Z103" s="101">
        <v>6</v>
      </c>
      <c r="AA103" s="101" t="s">
        <v>87</v>
      </c>
      <c r="AB103" s="38"/>
      <c r="AC103" s="38" t="s">
        <v>288</v>
      </c>
      <c r="AD103" s="38" t="s">
        <v>289</v>
      </c>
      <c r="AE103" s="38" t="s">
        <v>90</v>
      </c>
      <c r="AF103" s="38"/>
    </row>
    <row r="104" spans="1:32" s="42" customFormat="1" x14ac:dyDescent="0.25">
      <c r="A104" s="38" t="s">
        <v>50</v>
      </c>
      <c r="B104" s="38" t="s">
        <v>50</v>
      </c>
      <c r="C104" s="38" t="s">
        <v>21</v>
      </c>
      <c r="D104" s="38" t="s">
        <v>27</v>
      </c>
      <c r="E104" s="38">
        <v>2</v>
      </c>
      <c r="F104" s="38" t="s">
        <v>33</v>
      </c>
      <c r="G104" s="38" t="s">
        <v>146</v>
      </c>
      <c r="H104" s="97" t="s">
        <v>20</v>
      </c>
      <c r="I104" s="97" t="s">
        <v>85</v>
      </c>
      <c r="J104" s="98">
        <v>21</v>
      </c>
      <c r="K104" s="38"/>
      <c r="L104" s="38"/>
      <c r="M104" s="38" t="s">
        <v>46</v>
      </c>
      <c r="N104" s="38" t="s">
        <v>86</v>
      </c>
      <c r="O104" s="99">
        <v>43.9</v>
      </c>
      <c r="P104" s="100">
        <f>Q104*SQRT(S104)</f>
        <v>12.982295636750843</v>
      </c>
      <c r="Q104" s="99">
        <v>5.3</v>
      </c>
      <c r="R104" s="38"/>
      <c r="S104" s="38">
        <v>6</v>
      </c>
      <c r="T104" s="38" t="s">
        <v>87</v>
      </c>
      <c r="U104" s="38"/>
      <c r="V104" s="99">
        <v>55.7</v>
      </c>
      <c r="W104" s="99">
        <f t="shared" si="12"/>
        <v>22.780254607883556</v>
      </c>
      <c r="X104" s="99">
        <v>9.3000000000000007</v>
      </c>
      <c r="Y104" s="38"/>
      <c r="Z104" s="101">
        <v>6</v>
      </c>
      <c r="AA104" s="101" t="s">
        <v>87</v>
      </c>
      <c r="AB104" s="38"/>
      <c r="AC104" s="38" t="s">
        <v>288</v>
      </c>
      <c r="AD104" s="38" t="s">
        <v>289</v>
      </c>
      <c r="AE104" s="38" t="s">
        <v>90</v>
      </c>
      <c r="AF104" s="38"/>
    </row>
    <row r="105" spans="1:32" s="42" customFormat="1" x14ac:dyDescent="0.25">
      <c r="A105" s="38" t="s">
        <v>50</v>
      </c>
      <c r="B105" s="38" t="s">
        <v>50</v>
      </c>
      <c r="C105" s="38" t="s">
        <v>21</v>
      </c>
      <c r="D105" s="38" t="s">
        <v>27</v>
      </c>
      <c r="E105" s="38">
        <v>3</v>
      </c>
      <c r="F105" s="38" t="s">
        <v>33</v>
      </c>
      <c r="G105" s="38" t="s">
        <v>146</v>
      </c>
      <c r="H105" s="97" t="s">
        <v>20</v>
      </c>
      <c r="I105" s="97" t="s">
        <v>85</v>
      </c>
      <c r="J105" s="98">
        <f>7*12</f>
        <v>84</v>
      </c>
      <c r="K105" s="38"/>
      <c r="L105" s="38"/>
      <c r="M105" s="38" t="s">
        <v>46</v>
      </c>
      <c r="N105" s="38" t="s">
        <v>86</v>
      </c>
      <c r="O105" s="99">
        <v>328.8</v>
      </c>
      <c r="P105" s="100">
        <f>Q105*SQRT(S105)</f>
        <v>117.33055867931422</v>
      </c>
      <c r="Q105" s="99">
        <v>47.9</v>
      </c>
      <c r="R105" s="38"/>
      <c r="S105" s="38">
        <v>6</v>
      </c>
      <c r="T105" s="38" t="s">
        <v>87</v>
      </c>
      <c r="U105" s="38"/>
      <c r="V105" s="99">
        <v>391.6</v>
      </c>
      <c r="W105" s="99">
        <f t="shared" si="12"/>
        <v>84.262447151741313</v>
      </c>
      <c r="X105" s="99">
        <v>34.4</v>
      </c>
      <c r="Y105" s="38"/>
      <c r="Z105" s="101">
        <v>6</v>
      </c>
      <c r="AA105" s="101" t="s">
        <v>87</v>
      </c>
      <c r="AB105" s="38"/>
      <c r="AC105" s="38" t="s">
        <v>288</v>
      </c>
      <c r="AD105" s="38" t="s">
        <v>289</v>
      </c>
      <c r="AE105" s="38" t="s">
        <v>90</v>
      </c>
      <c r="AF105" s="38"/>
    </row>
    <row r="106" spans="1:32" s="42" customFormat="1" x14ac:dyDescent="0.25">
      <c r="A106" s="45" t="s">
        <v>290</v>
      </c>
      <c r="B106" s="45" t="s">
        <v>291</v>
      </c>
      <c r="C106" s="102" t="s">
        <v>21</v>
      </c>
      <c r="D106" s="102" t="s">
        <v>22</v>
      </c>
      <c r="E106" s="45">
        <v>1</v>
      </c>
      <c r="F106" s="45" t="s">
        <v>33</v>
      </c>
      <c r="G106" s="45" t="s">
        <v>84</v>
      </c>
      <c r="H106" s="45" t="s">
        <v>40</v>
      </c>
      <c r="I106" s="45" t="s">
        <v>85</v>
      </c>
      <c r="J106" s="103">
        <f>30*7</f>
        <v>210</v>
      </c>
      <c r="K106" s="45" t="s">
        <v>103</v>
      </c>
      <c r="L106" s="45"/>
      <c r="M106" s="45" t="s">
        <v>23</v>
      </c>
      <c r="N106" s="45" t="s">
        <v>86</v>
      </c>
      <c r="O106" s="104">
        <v>433.33333333333297</v>
      </c>
      <c r="P106" s="104">
        <v>168.358757425368</v>
      </c>
      <c r="Q106" s="104">
        <v>23.8095238095237</v>
      </c>
      <c r="R106" s="45"/>
      <c r="S106" s="45">
        <v>50</v>
      </c>
      <c r="T106" s="45" t="s">
        <v>87</v>
      </c>
      <c r="U106" s="45"/>
      <c r="V106" s="104">
        <v>441.34615384615398</v>
      </c>
      <c r="W106" s="104">
        <v>251.56683561444399</v>
      </c>
      <c r="X106" s="104">
        <v>35.576923076923002</v>
      </c>
      <c r="Y106" s="45"/>
      <c r="Z106" s="45">
        <v>50</v>
      </c>
      <c r="AA106" s="45" t="s">
        <v>87</v>
      </c>
      <c r="AB106" s="45"/>
      <c r="AC106" s="45" t="s">
        <v>88</v>
      </c>
      <c r="AD106" s="45" t="s">
        <v>292</v>
      </c>
      <c r="AE106" s="45" t="s">
        <v>90</v>
      </c>
      <c r="AF106" s="45" t="s">
        <v>293</v>
      </c>
    </row>
    <row r="107" spans="1:32" s="42" customFormat="1" x14ac:dyDescent="0.25">
      <c r="A107" s="45" t="s">
        <v>290</v>
      </c>
      <c r="B107" s="45" t="s">
        <v>294</v>
      </c>
      <c r="C107" s="102" t="s">
        <v>21</v>
      </c>
      <c r="D107" s="102" t="s">
        <v>22</v>
      </c>
      <c r="E107" s="45">
        <v>1</v>
      </c>
      <c r="F107" s="45" t="s">
        <v>33</v>
      </c>
      <c r="G107" s="45" t="s">
        <v>277</v>
      </c>
      <c r="H107" s="45" t="s">
        <v>40</v>
      </c>
      <c r="I107" s="45" t="s">
        <v>85</v>
      </c>
      <c r="J107" s="103">
        <f>30*7</f>
        <v>210</v>
      </c>
      <c r="K107" s="45" t="s">
        <v>103</v>
      </c>
      <c r="L107" s="45"/>
      <c r="M107" s="45" t="s">
        <v>23</v>
      </c>
      <c r="N107" s="45" t="s">
        <v>86</v>
      </c>
      <c r="O107" s="104">
        <v>433.33333333333297</v>
      </c>
      <c r="P107" s="104">
        <v>168.358757425368</v>
      </c>
      <c r="Q107" s="104">
        <v>23.8095238095237</v>
      </c>
      <c r="R107" s="45"/>
      <c r="S107" s="45">
        <v>50</v>
      </c>
      <c r="T107" s="45" t="s">
        <v>87</v>
      </c>
      <c r="U107" s="45"/>
      <c r="V107" s="104">
        <v>428.57142857142901</v>
      </c>
      <c r="W107" s="104">
        <v>291.82184620397197</v>
      </c>
      <c r="X107" s="104">
        <v>41.269841269841201</v>
      </c>
      <c r="Y107" s="45"/>
      <c r="Z107" s="45">
        <v>50</v>
      </c>
      <c r="AA107" s="45" t="s">
        <v>87</v>
      </c>
      <c r="AB107" s="45"/>
      <c r="AC107" s="45" t="s">
        <v>88</v>
      </c>
      <c r="AD107" s="45" t="s">
        <v>295</v>
      </c>
      <c r="AE107" s="45" t="s">
        <v>90</v>
      </c>
      <c r="AF107" s="45" t="s">
        <v>293</v>
      </c>
    </row>
    <row r="108" spans="1:32" s="42" customFormat="1" x14ac:dyDescent="0.25">
      <c r="A108" s="45" t="s">
        <v>290</v>
      </c>
      <c r="B108" s="45" t="s">
        <v>296</v>
      </c>
      <c r="C108" s="102" t="s">
        <v>21</v>
      </c>
      <c r="D108" s="102" t="s">
        <v>22</v>
      </c>
      <c r="E108" s="45">
        <v>2</v>
      </c>
      <c r="F108" s="45" t="s">
        <v>33</v>
      </c>
      <c r="G108" s="45" t="s">
        <v>96</v>
      </c>
      <c r="H108" s="45" t="s">
        <v>40</v>
      </c>
      <c r="I108" s="45" t="s">
        <v>85</v>
      </c>
      <c r="J108" s="103">
        <f>30*7</f>
        <v>210</v>
      </c>
      <c r="K108" s="45" t="s">
        <v>103</v>
      </c>
      <c r="L108" s="45"/>
      <c r="M108" s="45" t="s">
        <v>33</v>
      </c>
      <c r="N108" s="45" t="s">
        <v>86</v>
      </c>
      <c r="O108" s="104">
        <v>257.142857142857</v>
      </c>
      <c r="P108" s="104">
        <v>235.702260395515</v>
      </c>
      <c r="Q108" s="104">
        <v>33.3333333333333</v>
      </c>
      <c r="R108" s="45"/>
      <c r="S108" s="45">
        <v>50</v>
      </c>
      <c r="T108" s="45" t="s">
        <v>87</v>
      </c>
      <c r="U108" s="45"/>
      <c r="V108" s="104">
        <v>244.230769230769</v>
      </c>
      <c r="W108" s="104">
        <v>251.56683561444501</v>
      </c>
      <c r="X108" s="104">
        <v>35.576923076923102</v>
      </c>
      <c r="Y108" s="45"/>
      <c r="Z108" s="45">
        <v>50</v>
      </c>
      <c r="AA108" s="45" t="s">
        <v>87</v>
      </c>
      <c r="AB108" s="45"/>
      <c r="AC108" s="45" t="s">
        <v>88</v>
      </c>
      <c r="AD108" s="45" t="s">
        <v>292</v>
      </c>
      <c r="AE108" s="45" t="s">
        <v>90</v>
      </c>
      <c r="AF108" s="45" t="s">
        <v>293</v>
      </c>
    </row>
    <row r="109" spans="1:32" s="46" customFormat="1" x14ac:dyDescent="0.25">
      <c r="A109" s="45" t="s">
        <v>290</v>
      </c>
      <c r="B109" s="45" t="s">
        <v>297</v>
      </c>
      <c r="C109" s="102" t="s">
        <v>21</v>
      </c>
      <c r="D109" s="102" t="s">
        <v>22</v>
      </c>
      <c r="E109" s="45">
        <v>2</v>
      </c>
      <c r="F109" s="45" t="s">
        <v>33</v>
      </c>
      <c r="G109" s="45" t="s">
        <v>123</v>
      </c>
      <c r="H109" s="45" t="s">
        <v>40</v>
      </c>
      <c r="I109" s="45" t="s">
        <v>85</v>
      </c>
      <c r="J109" s="103">
        <f>30*7</f>
        <v>210</v>
      </c>
      <c r="K109" s="45" t="s">
        <v>103</v>
      </c>
      <c r="L109" s="45"/>
      <c r="M109" s="45" t="s">
        <v>33</v>
      </c>
      <c r="N109" s="45" t="s">
        <v>86</v>
      </c>
      <c r="O109" s="104">
        <v>257.142857142857</v>
      </c>
      <c r="P109" s="104">
        <v>235.702260395515</v>
      </c>
      <c r="Q109" s="104">
        <v>33.3333333333333</v>
      </c>
      <c r="R109" s="45"/>
      <c r="S109" s="45">
        <v>50</v>
      </c>
      <c r="T109" s="45" t="s">
        <v>87</v>
      </c>
      <c r="U109" s="45"/>
      <c r="V109" s="104">
        <v>265.079365079365</v>
      </c>
      <c r="W109" s="104">
        <v>246.92617755720701</v>
      </c>
      <c r="X109" s="104">
        <v>34.920634920634903</v>
      </c>
      <c r="Y109" s="45"/>
      <c r="Z109" s="45">
        <v>50</v>
      </c>
      <c r="AA109" s="45" t="s">
        <v>87</v>
      </c>
      <c r="AB109" s="45"/>
      <c r="AC109" s="45" t="s">
        <v>88</v>
      </c>
      <c r="AD109" s="45" t="s">
        <v>295</v>
      </c>
      <c r="AE109" s="45" t="s">
        <v>90</v>
      </c>
      <c r="AF109" s="45" t="s">
        <v>293</v>
      </c>
    </row>
    <row r="110" spans="1:32" s="50" customFormat="1" x14ac:dyDescent="0.25">
      <c r="A110" s="45" t="s">
        <v>290</v>
      </c>
      <c r="B110" s="45" t="s">
        <v>291</v>
      </c>
      <c r="C110" s="102" t="s">
        <v>21</v>
      </c>
      <c r="D110" s="102" t="s">
        <v>22</v>
      </c>
      <c r="E110" s="45">
        <v>1</v>
      </c>
      <c r="F110" s="45" t="s">
        <v>33</v>
      </c>
      <c r="G110" s="45" t="s">
        <v>84</v>
      </c>
      <c r="H110" s="45" t="s">
        <v>40</v>
      </c>
      <c r="I110" s="45" t="s">
        <v>85</v>
      </c>
      <c r="J110" s="103">
        <v>70</v>
      </c>
      <c r="K110" s="45"/>
      <c r="L110" s="45"/>
      <c r="M110" s="45" t="s">
        <v>23</v>
      </c>
      <c r="N110" s="45" t="s">
        <v>86</v>
      </c>
      <c r="O110" s="104">
        <v>261.66666666666703</v>
      </c>
      <c r="P110" s="104">
        <v>129.636243217534</v>
      </c>
      <c r="Q110" s="104">
        <v>18.3333333333334</v>
      </c>
      <c r="R110" s="45"/>
      <c r="S110" s="45">
        <v>50</v>
      </c>
      <c r="T110" s="45" t="s">
        <v>87</v>
      </c>
      <c r="U110" s="45"/>
      <c r="V110" s="104">
        <v>279.10447761194001</v>
      </c>
      <c r="W110" s="104">
        <v>168.86132088036999</v>
      </c>
      <c r="X110" s="104">
        <v>23.880597014925399</v>
      </c>
      <c r="Y110" s="45"/>
      <c r="Z110" s="45">
        <v>50</v>
      </c>
      <c r="AA110" s="45" t="s">
        <v>87</v>
      </c>
      <c r="AB110" s="45"/>
      <c r="AC110" s="45" t="s">
        <v>88</v>
      </c>
      <c r="AD110" s="45" t="s">
        <v>292</v>
      </c>
      <c r="AE110" s="45" t="s">
        <v>90</v>
      </c>
      <c r="AF110" s="45"/>
    </row>
    <row r="111" spans="1:32" s="50" customFormat="1" x14ac:dyDescent="0.25">
      <c r="A111" s="45" t="s">
        <v>290</v>
      </c>
      <c r="B111" s="45" t="s">
        <v>294</v>
      </c>
      <c r="C111" s="102" t="s">
        <v>21</v>
      </c>
      <c r="D111" s="102" t="s">
        <v>22</v>
      </c>
      <c r="E111" s="45">
        <v>1</v>
      </c>
      <c r="F111" s="45" t="s">
        <v>33</v>
      </c>
      <c r="G111" s="45" t="s">
        <v>277</v>
      </c>
      <c r="H111" s="45" t="s">
        <v>40</v>
      </c>
      <c r="I111" s="45" t="s">
        <v>85</v>
      </c>
      <c r="J111" s="103">
        <v>70</v>
      </c>
      <c r="K111" s="45"/>
      <c r="L111" s="45"/>
      <c r="M111" s="45" t="s">
        <v>23</v>
      </c>
      <c r="N111" s="45" t="s">
        <v>86</v>
      </c>
      <c r="O111" s="104">
        <v>261.66666666666703</v>
      </c>
      <c r="P111" s="104">
        <v>129.636243217534</v>
      </c>
      <c r="Q111" s="104">
        <v>18.3333333333334</v>
      </c>
      <c r="R111" s="45"/>
      <c r="S111" s="45">
        <v>50</v>
      </c>
      <c r="T111" s="45" t="s">
        <v>87</v>
      </c>
      <c r="U111" s="45"/>
      <c r="V111" s="104">
        <v>254.09836065573799</v>
      </c>
      <c r="W111" s="104">
        <v>197.062545576578</v>
      </c>
      <c r="X111" s="104">
        <v>27.868852459016299</v>
      </c>
      <c r="Y111" s="45"/>
      <c r="Z111" s="45">
        <v>50</v>
      </c>
      <c r="AA111" s="45" t="s">
        <v>87</v>
      </c>
      <c r="AB111" s="45"/>
      <c r="AC111" s="45" t="s">
        <v>88</v>
      </c>
      <c r="AD111" s="45" t="s">
        <v>295</v>
      </c>
      <c r="AE111" s="45" t="s">
        <v>90</v>
      </c>
      <c r="AF111" s="45"/>
    </row>
    <row r="112" spans="1:32" s="50" customFormat="1" x14ac:dyDescent="0.25">
      <c r="A112" s="45" t="s">
        <v>290</v>
      </c>
      <c r="B112" s="45" t="s">
        <v>296</v>
      </c>
      <c r="C112" s="102" t="s">
        <v>21</v>
      </c>
      <c r="D112" s="102" t="s">
        <v>22</v>
      </c>
      <c r="E112" s="45">
        <v>2</v>
      </c>
      <c r="F112" s="45" t="s">
        <v>33</v>
      </c>
      <c r="G112" s="45" t="s">
        <v>96</v>
      </c>
      <c r="H112" s="45" t="s">
        <v>40</v>
      </c>
      <c r="I112" s="45" t="s">
        <v>85</v>
      </c>
      <c r="J112" s="103">
        <v>70</v>
      </c>
      <c r="K112" s="45"/>
      <c r="L112" s="45"/>
      <c r="M112" s="45" t="s">
        <v>33</v>
      </c>
      <c r="N112" s="45" t="s">
        <v>86</v>
      </c>
      <c r="O112" s="104">
        <v>175</v>
      </c>
      <c r="P112" s="104">
        <v>164.99158227686101</v>
      </c>
      <c r="Q112" s="104">
        <v>23.3333333333334</v>
      </c>
      <c r="R112" s="45"/>
      <c r="S112" s="45">
        <v>50</v>
      </c>
      <c r="T112" s="45" t="s">
        <v>87</v>
      </c>
      <c r="U112" s="45"/>
      <c r="V112" s="104">
        <v>164.67661691542301</v>
      </c>
      <c r="W112" s="104">
        <v>175.897209250385</v>
      </c>
      <c r="X112" s="104">
        <v>24.875621890547301</v>
      </c>
      <c r="Y112" s="45"/>
      <c r="Z112" s="45">
        <v>50</v>
      </c>
      <c r="AA112" s="45" t="s">
        <v>87</v>
      </c>
      <c r="AB112" s="45"/>
      <c r="AC112" s="45" t="s">
        <v>88</v>
      </c>
      <c r="AD112" s="45" t="s">
        <v>292</v>
      </c>
      <c r="AE112" s="45" t="s">
        <v>90</v>
      </c>
      <c r="AF112" s="45"/>
    </row>
    <row r="113" spans="1:32" s="50" customFormat="1" x14ac:dyDescent="0.25">
      <c r="A113" s="45" t="s">
        <v>290</v>
      </c>
      <c r="B113" s="45" t="s">
        <v>297</v>
      </c>
      <c r="C113" s="102" t="s">
        <v>21</v>
      </c>
      <c r="D113" s="102" t="s">
        <v>22</v>
      </c>
      <c r="E113" s="45">
        <v>2</v>
      </c>
      <c r="F113" s="45" t="s">
        <v>33</v>
      </c>
      <c r="G113" s="45" t="s">
        <v>123</v>
      </c>
      <c r="H113" s="45" t="s">
        <v>40</v>
      </c>
      <c r="I113" s="45" t="s">
        <v>85</v>
      </c>
      <c r="J113" s="103">
        <v>70</v>
      </c>
      <c r="K113" s="45"/>
      <c r="L113" s="45"/>
      <c r="M113" s="45" t="s">
        <v>33</v>
      </c>
      <c r="N113" s="45" t="s">
        <v>86</v>
      </c>
      <c r="O113" s="104">
        <v>175</v>
      </c>
      <c r="P113" s="104">
        <v>164.99158227686101</v>
      </c>
      <c r="Q113" s="104">
        <v>23.3333333333334</v>
      </c>
      <c r="R113" s="45"/>
      <c r="S113" s="45">
        <v>50</v>
      </c>
      <c r="T113" s="45" t="s">
        <v>87</v>
      </c>
      <c r="U113" s="45"/>
      <c r="V113" s="104">
        <v>177.04918032786901</v>
      </c>
      <c r="W113" s="104">
        <v>162.28680223953501</v>
      </c>
      <c r="X113" s="104">
        <v>22.9508196721311</v>
      </c>
      <c r="Y113" s="45"/>
      <c r="Z113" s="45">
        <v>50</v>
      </c>
      <c r="AA113" s="45" t="s">
        <v>87</v>
      </c>
      <c r="AB113" s="45"/>
      <c r="AC113" s="45" t="s">
        <v>88</v>
      </c>
      <c r="AD113" s="45" t="s">
        <v>295</v>
      </c>
      <c r="AE113" s="45" t="s">
        <v>90</v>
      </c>
      <c r="AF113" s="45"/>
    </row>
    <row r="114" spans="1:32" s="50" customFormat="1" x14ac:dyDescent="0.25">
      <c r="A114" s="45" t="s">
        <v>290</v>
      </c>
      <c r="B114" s="45" t="s">
        <v>291</v>
      </c>
      <c r="C114" s="102" t="s">
        <v>21</v>
      </c>
      <c r="D114" s="102" t="s">
        <v>22</v>
      </c>
      <c r="E114" s="45">
        <v>1</v>
      </c>
      <c r="F114" s="45" t="s">
        <v>33</v>
      </c>
      <c r="G114" s="45" t="s">
        <v>84</v>
      </c>
      <c r="H114" s="45" t="s">
        <v>40</v>
      </c>
      <c r="I114" s="45" t="s">
        <v>85</v>
      </c>
      <c r="J114" s="103">
        <v>105</v>
      </c>
      <c r="K114" s="45"/>
      <c r="L114" s="45"/>
      <c r="M114" s="45" t="s">
        <v>23</v>
      </c>
      <c r="N114" s="45" t="s">
        <v>86</v>
      </c>
      <c r="O114" s="104">
        <v>316.66666666666703</v>
      </c>
      <c r="P114" s="104">
        <v>176.77669529663601</v>
      </c>
      <c r="Q114" s="104">
        <v>24.999999999999901</v>
      </c>
      <c r="R114" s="45"/>
      <c r="S114" s="45">
        <v>50</v>
      </c>
      <c r="T114" s="45" t="s">
        <v>87</v>
      </c>
      <c r="U114" s="45"/>
      <c r="V114" s="104">
        <v>327.86069651741298</v>
      </c>
      <c r="W114" s="104">
        <v>147.75365577032301</v>
      </c>
      <c r="X114" s="104">
        <v>20.8955223880597</v>
      </c>
      <c r="Y114" s="45"/>
      <c r="Z114" s="45">
        <v>50</v>
      </c>
      <c r="AA114" s="45" t="s">
        <v>87</v>
      </c>
      <c r="AB114" s="45"/>
      <c r="AC114" s="45" t="s">
        <v>88</v>
      </c>
      <c r="AD114" s="45" t="s">
        <v>292</v>
      </c>
      <c r="AE114" s="45" t="s">
        <v>90</v>
      </c>
      <c r="AF114" s="45"/>
    </row>
    <row r="115" spans="1:32" s="50" customFormat="1" x14ac:dyDescent="0.25">
      <c r="A115" s="45" t="s">
        <v>290</v>
      </c>
      <c r="B115" s="45" t="s">
        <v>294</v>
      </c>
      <c r="C115" s="102" t="s">
        <v>21</v>
      </c>
      <c r="D115" s="102" t="s">
        <v>22</v>
      </c>
      <c r="E115" s="45">
        <v>1</v>
      </c>
      <c r="F115" s="45" t="s">
        <v>33</v>
      </c>
      <c r="G115" s="45" t="s">
        <v>277</v>
      </c>
      <c r="H115" s="45" t="s">
        <v>40</v>
      </c>
      <c r="I115" s="45" t="s">
        <v>85</v>
      </c>
      <c r="J115" s="103">
        <v>105</v>
      </c>
      <c r="K115" s="45"/>
      <c r="L115" s="45"/>
      <c r="M115" s="45" t="s">
        <v>23</v>
      </c>
      <c r="N115" s="45" t="s">
        <v>86</v>
      </c>
      <c r="O115" s="104">
        <v>316.66666666666703</v>
      </c>
      <c r="P115" s="104">
        <v>176.77669529663601</v>
      </c>
      <c r="Q115" s="104">
        <v>24.999999999999901</v>
      </c>
      <c r="R115" s="45"/>
      <c r="S115" s="45">
        <v>50</v>
      </c>
      <c r="T115" s="45" t="s">
        <v>87</v>
      </c>
      <c r="U115" s="45"/>
      <c r="V115" s="104">
        <v>321.31147540983602</v>
      </c>
      <c r="W115" s="104">
        <v>255.02211780498499</v>
      </c>
      <c r="X115" s="104">
        <v>36.065573770491802</v>
      </c>
      <c r="Y115" s="45"/>
      <c r="Z115" s="45">
        <v>50</v>
      </c>
      <c r="AA115" s="45" t="s">
        <v>87</v>
      </c>
      <c r="AB115" s="45"/>
      <c r="AC115" s="45" t="s">
        <v>88</v>
      </c>
      <c r="AD115" s="45" t="s">
        <v>295</v>
      </c>
      <c r="AE115" s="45" t="s">
        <v>90</v>
      </c>
      <c r="AF115" s="45"/>
    </row>
    <row r="116" spans="1:32" s="50" customFormat="1" x14ac:dyDescent="0.25">
      <c r="A116" s="45" t="s">
        <v>290</v>
      </c>
      <c r="B116" s="45" t="s">
        <v>296</v>
      </c>
      <c r="C116" s="102" t="s">
        <v>21</v>
      </c>
      <c r="D116" s="102" t="s">
        <v>22</v>
      </c>
      <c r="E116" s="45">
        <v>2</v>
      </c>
      <c r="F116" s="45" t="s">
        <v>33</v>
      </c>
      <c r="G116" s="45" t="s">
        <v>96</v>
      </c>
      <c r="H116" s="45" t="s">
        <v>40</v>
      </c>
      <c r="I116" s="45" t="s">
        <v>85</v>
      </c>
      <c r="J116" s="103">
        <v>105</v>
      </c>
      <c r="K116" s="45"/>
      <c r="L116" s="45"/>
      <c r="M116" s="45" t="s">
        <v>33</v>
      </c>
      <c r="N116" s="45" t="s">
        <v>86</v>
      </c>
      <c r="O116" s="104">
        <v>193.333333333334</v>
      </c>
      <c r="P116" s="104">
        <v>212.13203435596401</v>
      </c>
      <c r="Q116" s="104">
        <v>29.999999999999901</v>
      </c>
      <c r="R116" s="45"/>
      <c r="S116" s="45">
        <v>50</v>
      </c>
      <c r="T116" s="45" t="s">
        <v>87</v>
      </c>
      <c r="U116" s="45"/>
      <c r="V116" s="104">
        <v>186.56716417910499</v>
      </c>
      <c r="W116" s="104">
        <v>232.184316210508</v>
      </c>
      <c r="X116" s="104">
        <v>32.835820895522403</v>
      </c>
      <c r="Y116" s="45"/>
      <c r="Z116" s="45">
        <v>50</v>
      </c>
      <c r="AA116" s="45" t="s">
        <v>87</v>
      </c>
      <c r="AB116" s="45"/>
      <c r="AC116" s="45" t="s">
        <v>88</v>
      </c>
      <c r="AD116" s="45" t="s">
        <v>292</v>
      </c>
      <c r="AE116" s="45" t="s">
        <v>90</v>
      </c>
      <c r="AF116" s="45"/>
    </row>
    <row r="117" spans="1:32" s="50" customFormat="1" x14ac:dyDescent="0.25">
      <c r="A117" s="45" t="s">
        <v>290</v>
      </c>
      <c r="B117" s="45" t="s">
        <v>297</v>
      </c>
      <c r="C117" s="102" t="s">
        <v>21</v>
      </c>
      <c r="D117" s="102" t="s">
        <v>22</v>
      </c>
      <c r="E117" s="45">
        <v>2</v>
      </c>
      <c r="F117" s="45" t="s">
        <v>33</v>
      </c>
      <c r="G117" s="45" t="s">
        <v>123</v>
      </c>
      <c r="H117" s="45" t="s">
        <v>40</v>
      </c>
      <c r="I117" s="45" t="s">
        <v>85</v>
      </c>
      <c r="J117" s="103">
        <v>105</v>
      </c>
      <c r="K117" s="45"/>
      <c r="L117" s="45"/>
      <c r="M117" s="45" t="s">
        <v>33</v>
      </c>
      <c r="N117" s="45" t="s">
        <v>86</v>
      </c>
      <c r="O117" s="104">
        <v>193.333333333334</v>
      </c>
      <c r="P117" s="104">
        <v>212.13203435596401</v>
      </c>
      <c r="Q117" s="104">
        <v>29.999999999999901</v>
      </c>
      <c r="R117" s="45"/>
      <c r="S117" s="45">
        <v>50</v>
      </c>
      <c r="T117" s="45" t="s">
        <v>87</v>
      </c>
      <c r="U117" s="45"/>
      <c r="V117" s="104">
        <v>191.80327868852501</v>
      </c>
      <c r="W117" s="104">
        <v>220.246374467941</v>
      </c>
      <c r="X117" s="104">
        <v>31.1475409836066</v>
      </c>
      <c r="Y117" s="45"/>
      <c r="Z117" s="45">
        <v>50</v>
      </c>
      <c r="AA117" s="45" t="s">
        <v>87</v>
      </c>
      <c r="AB117" s="45"/>
      <c r="AC117" s="45" t="s">
        <v>88</v>
      </c>
      <c r="AD117" s="45" t="s">
        <v>295</v>
      </c>
      <c r="AE117" s="45" t="s">
        <v>90</v>
      </c>
      <c r="AF117" s="45"/>
    </row>
    <row r="118" spans="1:32" s="50" customFormat="1" x14ac:dyDescent="0.25">
      <c r="A118" s="45" t="s">
        <v>290</v>
      </c>
      <c r="B118" s="45" t="s">
        <v>291</v>
      </c>
      <c r="C118" s="102" t="s">
        <v>21</v>
      </c>
      <c r="D118" s="102" t="s">
        <v>22</v>
      </c>
      <c r="E118" s="45">
        <v>1</v>
      </c>
      <c r="F118" s="45" t="s">
        <v>33</v>
      </c>
      <c r="G118" s="45" t="s">
        <v>84</v>
      </c>
      <c r="H118" s="45" t="s">
        <v>40</v>
      </c>
      <c r="I118" s="45" t="s">
        <v>85</v>
      </c>
      <c r="J118" s="103">
        <f>5*7</f>
        <v>35</v>
      </c>
      <c r="K118" s="45"/>
      <c r="L118" s="45"/>
      <c r="M118" s="45" t="s">
        <v>23</v>
      </c>
      <c r="N118" s="45" t="s">
        <v>86</v>
      </c>
      <c r="O118" s="104">
        <v>113.51330438894399</v>
      </c>
      <c r="P118" s="104">
        <v>105.322830108388</v>
      </c>
      <c r="Q118" s="104">
        <v>14.894897476679899</v>
      </c>
      <c r="R118" s="45"/>
      <c r="S118" s="45">
        <v>50</v>
      </c>
      <c r="T118" s="45" t="s">
        <v>87</v>
      </c>
      <c r="U118" s="45"/>
      <c r="V118" s="104">
        <v>111.666772898209</v>
      </c>
      <c r="W118" s="104">
        <v>166.57955658521701</v>
      </c>
      <c r="X118" s="104">
        <v>23.557906813691101</v>
      </c>
      <c r="Y118" s="45"/>
      <c r="Z118" s="45">
        <v>50</v>
      </c>
      <c r="AA118" s="45" t="s">
        <v>87</v>
      </c>
      <c r="AB118" s="45"/>
      <c r="AC118" s="45" t="s">
        <v>88</v>
      </c>
      <c r="AD118" s="45" t="s">
        <v>292</v>
      </c>
      <c r="AE118" s="45" t="s">
        <v>90</v>
      </c>
      <c r="AF118" s="45"/>
    </row>
    <row r="119" spans="1:32" s="50" customFormat="1" x14ac:dyDescent="0.25">
      <c r="A119" s="45" t="s">
        <v>290</v>
      </c>
      <c r="B119" s="45" t="s">
        <v>294</v>
      </c>
      <c r="C119" s="102" t="s">
        <v>21</v>
      </c>
      <c r="D119" s="102" t="s">
        <v>22</v>
      </c>
      <c r="E119" s="45">
        <v>1</v>
      </c>
      <c r="F119" s="45" t="s">
        <v>33</v>
      </c>
      <c r="G119" s="45" t="s">
        <v>277</v>
      </c>
      <c r="H119" s="45" t="s">
        <v>40</v>
      </c>
      <c r="I119" s="45" t="s">
        <v>85</v>
      </c>
      <c r="J119" s="103">
        <v>35</v>
      </c>
      <c r="K119" s="45"/>
      <c r="L119" s="45"/>
      <c r="M119" s="45" t="s">
        <v>23</v>
      </c>
      <c r="N119" s="45" t="s">
        <v>86</v>
      </c>
      <c r="O119" s="104">
        <v>113.51330438894399</v>
      </c>
      <c r="P119" s="104">
        <v>105.322830108388</v>
      </c>
      <c r="Q119" s="104">
        <v>14.894897476679899</v>
      </c>
      <c r="R119" s="45"/>
      <c r="S119" s="45">
        <v>50</v>
      </c>
      <c r="T119" s="45" t="s">
        <v>87</v>
      </c>
      <c r="U119" s="45"/>
      <c r="V119" s="104">
        <v>134.36616085629501</v>
      </c>
      <c r="W119" s="104">
        <v>63.193698065033701</v>
      </c>
      <c r="X119" s="104">
        <v>8.9369384860080991</v>
      </c>
      <c r="Y119" s="45"/>
      <c r="Z119" s="45">
        <v>50</v>
      </c>
      <c r="AA119" s="45" t="s">
        <v>87</v>
      </c>
      <c r="AB119" s="45"/>
      <c r="AC119" s="45" t="s">
        <v>88</v>
      </c>
      <c r="AD119" s="45" t="s">
        <v>295</v>
      </c>
      <c r="AE119" s="45" t="s">
        <v>90</v>
      </c>
      <c r="AF119" s="45"/>
    </row>
    <row r="120" spans="1:32" s="50" customFormat="1" x14ac:dyDescent="0.25">
      <c r="A120" s="45" t="s">
        <v>290</v>
      </c>
      <c r="B120" s="45" t="s">
        <v>296</v>
      </c>
      <c r="C120" s="102" t="s">
        <v>21</v>
      </c>
      <c r="D120" s="102" t="s">
        <v>22</v>
      </c>
      <c r="E120" s="45">
        <v>2</v>
      </c>
      <c r="F120" s="45" t="s">
        <v>33</v>
      </c>
      <c r="G120" s="45" t="s">
        <v>96</v>
      </c>
      <c r="H120" s="45" t="s">
        <v>40</v>
      </c>
      <c r="I120" s="45" t="s">
        <v>85</v>
      </c>
      <c r="J120" s="103">
        <v>35</v>
      </c>
      <c r="K120" s="45"/>
      <c r="L120" s="45"/>
      <c r="M120" s="45" t="s">
        <v>33</v>
      </c>
      <c r="N120" s="45" t="s">
        <v>86</v>
      </c>
      <c r="O120" s="104">
        <v>92.660447921592194</v>
      </c>
      <c r="P120" s="104">
        <v>84.258264086709104</v>
      </c>
      <c r="Q120" s="104">
        <v>11.915917981343799</v>
      </c>
      <c r="R120" s="45"/>
      <c r="S120" s="45">
        <v>50</v>
      </c>
      <c r="T120" s="45" t="s">
        <v>87</v>
      </c>
      <c r="U120" s="45"/>
      <c r="V120" s="104">
        <v>101.5973864076</v>
      </c>
      <c r="W120" s="104">
        <v>168.51652817341699</v>
      </c>
      <c r="X120" s="104">
        <v>23.8318359626874</v>
      </c>
      <c r="Y120" s="45"/>
      <c r="Z120" s="45">
        <v>50</v>
      </c>
      <c r="AA120" s="45" t="s">
        <v>87</v>
      </c>
      <c r="AB120" s="45"/>
      <c r="AC120" s="45" t="s">
        <v>88</v>
      </c>
      <c r="AD120" s="45" t="s">
        <v>292</v>
      </c>
      <c r="AE120" s="45" t="s">
        <v>90</v>
      </c>
      <c r="AF120" s="45"/>
    </row>
    <row r="121" spans="1:32" s="50" customFormat="1" x14ac:dyDescent="0.25">
      <c r="A121" s="45" t="s">
        <v>290</v>
      </c>
      <c r="B121" s="45" t="s">
        <v>297</v>
      </c>
      <c r="C121" s="102" t="s">
        <v>21</v>
      </c>
      <c r="D121" s="102" t="s">
        <v>22</v>
      </c>
      <c r="E121" s="45">
        <v>2</v>
      </c>
      <c r="F121" s="45" t="s">
        <v>33</v>
      </c>
      <c r="G121" s="45" t="s">
        <v>123</v>
      </c>
      <c r="H121" s="45" t="s">
        <v>40</v>
      </c>
      <c r="I121" s="45" t="s">
        <v>85</v>
      </c>
      <c r="J121" s="103">
        <v>35</v>
      </c>
      <c r="K121" s="45"/>
      <c r="L121" s="45"/>
      <c r="M121" s="45" t="s">
        <v>33</v>
      </c>
      <c r="N121" s="45" t="s">
        <v>86</v>
      </c>
      <c r="O121" s="104">
        <v>92.660447921592194</v>
      </c>
      <c r="P121" s="104">
        <v>84.258264086709104</v>
      </c>
      <c r="Q121" s="104">
        <v>11.915917981343799</v>
      </c>
      <c r="R121" s="45"/>
      <c r="S121" s="45">
        <v>50</v>
      </c>
      <c r="T121" s="45" t="s">
        <v>87</v>
      </c>
      <c r="U121" s="45"/>
      <c r="V121" s="104">
        <v>99.887819491363302</v>
      </c>
      <c r="W121" s="104">
        <v>104.112222865761</v>
      </c>
      <c r="X121" s="104">
        <v>14.723691758557001</v>
      </c>
      <c r="Y121" s="45"/>
      <c r="Z121" s="45">
        <v>50</v>
      </c>
      <c r="AA121" s="45" t="s">
        <v>87</v>
      </c>
      <c r="AB121" s="45"/>
      <c r="AC121" s="45" t="s">
        <v>88</v>
      </c>
      <c r="AD121" s="45" t="s">
        <v>295</v>
      </c>
      <c r="AE121" s="45" t="s">
        <v>90</v>
      </c>
      <c r="AF121" s="45"/>
    </row>
    <row r="122" spans="1:32" s="50" customFormat="1" x14ac:dyDescent="0.25">
      <c r="A122" s="55" t="s">
        <v>25</v>
      </c>
      <c r="B122" s="55" t="s">
        <v>298</v>
      </c>
      <c r="C122" s="55" t="s">
        <v>21</v>
      </c>
      <c r="D122" s="55" t="s">
        <v>27</v>
      </c>
      <c r="E122" s="55">
        <v>1</v>
      </c>
      <c r="F122" s="55" t="s">
        <v>23</v>
      </c>
      <c r="G122" s="55" t="s">
        <v>250</v>
      </c>
      <c r="H122" s="55" t="s">
        <v>20</v>
      </c>
      <c r="I122" s="55" t="s">
        <v>118</v>
      </c>
      <c r="J122" s="105">
        <v>154</v>
      </c>
      <c r="K122" s="55" t="s">
        <v>103</v>
      </c>
      <c r="L122" s="55" t="s">
        <v>299</v>
      </c>
      <c r="M122" s="55" t="s">
        <v>33</v>
      </c>
      <c r="N122" s="55" t="s">
        <v>86</v>
      </c>
      <c r="O122" s="106">
        <v>348.5</v>
      </c>
      <c r="P122" s="106">
        <f>Q122*(SQRT(S122))</f>
        <v>28.522973197056437</v>
      </c>
      <c r="Q122" s="106">
        <v>8.6</v>
      </c>
      <c r="R122" s="55" t="s">
        <v>300</v>
      </c>
      <c r="S122" s="55">
        <v>11</v>
      </c>
      <c r="T122" s="55" t="s">
        <v>105</v>
      </c>
      <c r="U122" s="55"/>
      <c r="V122" s="106">
        <v>374.1</v>
      </c>
      <c r="W122" s="106">
        <f>X122*SQRT(Z122)</f>
        <v>31.507935508376299</v>
      </c>
      <c r="X122" s="106">
        <v>9.5</v>
      </c>
      <c r="Y122" s="55" t="s">
        <v>300</v>
      </c>
      <c r="Z122" s="107">
        <v>11</v>
      </c>
      <c r="AA122" s="107" t="s">
        <v>105</v>
      </c>
      <c r="AB122" s="55"/>
      <c r="AC122" s="55" t="s">
        <v>301</v>
      </c>
      <c r="AD122" s="55" t="s">
        <v>302</v>
      </c>
      <c r="AE122" s="55" t="s">
        <v>90</v>
      </c>
      <c r="AF122" s="55" t="s">
        <v>303</v>
      </c>
    </row>
    <row r="123" spans="1:32" s="50" customFormat="1" x14ac:dyDescent="0.25">
      <c r="A123" s="55" t="s">
        <v>25</v>
      </c>
      <c r="B123" s="55" t="s">
        <v>304</v>
      </c>
      <c r="C123" s="55" t="s">
        <v>21</v>
      </c>
      <c r="D123" s="55" t="s">
        <v>27</v>
      </c>
      <c r="E123" s="55">
        <v>1</v>
      </c>
      <c r="F123" s="55" t="s">
        <v>23</v>
      </c>
      <c r="G123" s="55" t="s">
        <v>138</v>
      </c>
      <c r="H123" s="108" t="s">
        <v>40</v>
      </c>
      <c r="I123" s="108" t="s">
        <v>85</v>
      </c>
      <c r="J123" s="105">
        <v>154</v>
      </c>
      <c r="K123" s="55" t="s">
        <v>103</v>
      </c>
      <c r="L123" s="55" t="s">
        <v>299</v>
      </c>
      <c r="M123" s="55" t="s">
        <v>33</v>
      </c>
      <c r="N123" s="55" t="s">
        <v>86</v>
      </c>
      <c r="O123" s="106">
        <v>348.5</v>
      </c>
      <c r="P123" s="106">
        <f>Q123*(SQRT(S123))</f>
        <v>28.522973197056437</v>
      </c>
      <c r="Q123" s="106">
        <v>8.6</v>
      </c>
      <c r="R123" s="55" t="s">
        <v>300</v>
      </c>
      <c r="S123" s="55">
        <v>11</v>
      </c>
      <c r="T123" s="55" t="s">
        <v>105</v>
      </c>
      <c r="U123" s="55"/>
      <c r="V123" s="106">
        <v>339</v>
      </c>
      <c r="W123" s="106">
        <f>X123*SQRT(Z123)</f>
        <v>31.176273029340759</v>
      </c>
      <c r="X123" s="106">
        <v>9.4</v>
      </c>
      <c r="Y123" s="55" t="s">
        <v>300</v>
      </c>
      <c r="Z123" s="107">
        <v>11</v>
      </c>
      <c r="AA123" s="107" t="s">
        <v>105</v>
      </c>
      <c r="AB123" s="55"/>
      <c r="AC123" s="55" t="s">
        <v>301</v>
      </c>
      <c r="AD123" s="55" t="s">
        <v>305</v>
      </c>
      <c r="AE123" s="55" t="s">
        <v>90</v>
      </c>
      <c r="AF123" s="55"/>
    </row>
    <row r="124" spans="1:32" s="50" customFormat="1" x14ac:dyDescent="0.25">
      <c r="A124" s="55" t="s">
        <v>25</v>
      </c>
      <c r="B124" s="55" t="s">
        <v>306</v>
      </c>
      <c r="C124" s="55" t="s">
        <v>21</v>
      </c>
      <c r="D124" s="55" t="s">
        <v>27</v>
      </c>
      <c r="E124" s="55">
        <v>2</v>
      </c>
      <c r="F124" s="55" t="s">
        <v>23</v>
      </c>
      <c r="G124" s="55" t="s">
        <v>307</v>
      </c>
      <c r="H124" s="55" t="s">
        <v>20</v>
      </c>
      <c r="I124" s="55" t="s">
        <v>118</v>
      </c>
      <c r="J124" s="105">
        <v>154</v>
      </c>
      <c r="K124" s="55" t="s">
        <v>103</v>
      </c>
      <c r="L124" s="55" t="s">
        <v>308</v>
      </c>
      <c r="M124" s="55" t="s">
        <v>23</v>
      </c>
      <c r="N124" s="55" t="s">
        <v>86</v>
      </c>
      <c r="O124" s="106">
        <v>619.6</v>
      </c>
      <c r="P124" s="106">
        <f>Q124*(SQRT(S124))</f>
        <v>61.406514312408255</v>
      </c>
      <c r="Q124" s="106">
        <v>13.4</v>
      </c>
      <c r="R124" s="55" t="s">
        <v>309</v>
      </c>
      <c r="S124" s="55">
        <v>21</v>
      </c>
      <c r="T124" s="55" t="s">
        <v>105</v>
      </c>
      <c r="U124" s="55"/>
      <c r="V124" s="106">
        <v>736.9</v>
      </c>
      <c r="W124" s="106">
        <f>X124*SQRT(Z124)</f>
        <v>64.614317298877339</v>
      </c>
      <c r="X124" s="106">
        <v>14.1</v>
      </c>
      <c r="Y124" s="55" t="s">
        <v>309</v>
      </c>
      <c r="Z124" s="55">
        <v>21</v>
      </c>
      <c r="AA124" s="55" t="s">
        <v>105</v>
      </c>
      <c r="AB124" s="55"/>
      <c r="AC124" s="55" t="s">
        <v>310</v>
      </c>
      <c r="AD124" s="55" t="s">
        <v>302</v>
      </c>
      <c r="AE124" s="55" t="s">
        <v>90</v>
      </c>
      <c r="AF124" s="55"/>
    </row>
    <row r="125" spans="1:32" s="50" customFormat="1" x14ac:dyDescent="0.25">
      <c r="A125" s="55" t="s">
        <v>25</v>
      </c>
      <c r="B125" s="55" t="s">
        <v>311</v>
      </c>
      <c r="C125" s="55" t="s">
        <v>21</v>
      </c>
      <c r="D125" s="55" t="s">
        <v>27</v>
      </c>
      <c r="E125" s="55">
        <v>2</v>
      </c>
      <c r="F125" s="55" t="s">
        <v>23</v>
      </c>
      <c r="G125" s="55" t="s">
        <v>134</v>
      </c>
      <c r="H125" s="108" t="s">
        <v>40</v>
      </c>
      <c r="I125" s="108" t="s">
        <v>85</v>
      </c>
      <c r="J125" s="105">
        <v>154</v>
      </c>
      <c r="K125" s="55" t="s">
        <v>103</v>
      </c>
      <c r="L125" s="55" t="s">
        <v>308</v>
      </c>
      <c r="M125" s="55" t="s">
        <v>23</v>
      </c>
      <c r="N125" s="55" t="s">
        <v>86</v>
      </c>
      <c r="O125" s="106">
        <v>619.6</v>
      </c>
      <c r="P125" s="106">
        <f>Q125*(SQRT(S125))</f>
        <v>61.406514312408255</v>
      </c>
      <c r="Q125" s="106">
        <v>13.4</v>
      </c>
      <c r="R125" s="55" t="s">
        <v>309</v>
      </c>
      <c r="S125" s="55">
        <v>21</v>
      </c>
      <c r="T125" s="55" t="s">
        <v>105</v>
      </c>
      <c r="U125" s="55"/>
      <c r="V125" s="106">
        <v>619</v>
      </c>
      <c r="W125" s="106">
        <f>X125*SQRT(Z125)</f>
        <v>59.573484034425917</v>
      </c>
      <c r="X125" s="106">
        <v>13</v>
      </c>
      <c r="Y125" s="55" t="s">
        <v>309</v>
      </c>
      <c r="Z125" s="55">
        <v>21</v>
      </c>
      <c r="AA125" s="55" t="s">
        <v>105</v>
      </c>
      <c r="AB125" s="55"/>
      <c r="AC125" s="55" t="s">
        <v>310</v>
      </c>
      <c r="AD125" s="55" t="s">
        <v>305</v>
      </c>
      <c r="AE125" s="55" t="s">
        <v>90</v>
      </c>
      <c r="AF125" s="55"/>
    </row>
    <row r="126" spans="1:32" s="50" customFormat="1" x14ac:dyDescent="0.25">
      <c r="A126" s="55" t="s">
        <v>25</v>
      </c>
      <c r="B126" s="55" t="s">
        <v>298</v>
      </c>
      <c r="C126" s="55" t="s">
        <v>21</v>
      </c>
      <c r="D126" s="55" t="s">
        <v>27</v>
      </c>
      <c r="E126" s="55">
        <v>1</v>
      </c>
      <c r="F126" s="55" t="s">
        <v>23</v>
      </c>
      <c r="G126" s="55" t="s">
        <v>250</v>
      </c>
      <c r="H126" s="55" t="s">
        <v>20</v>
      </c>
      <c r="I126" s="55" t="s">
        <v>118</v>
      </c>
      <c r="J126" s="105">
        <f>11*7</f>
        <v>77</v>
      </c>
      <c r="K126" s="55" t="s">
        <v>103</v>
      </c>
      <c r="L126" s="55" t="s">
        <v>299</v>
      </c>
      <c r="M126" s="55" t="s">
        <v>33</v>
      </c>
      <c r="N126" s="55" t="s">
        <v>86</v>
      </c>
      <c r="O126" s="106">
        <v>269.0625</v>
      </c>
      <c r="P126" s="106">
        <v>14.9248115565993</v>
      </c>
      <c r="Q126" s="106">
        <v>4.5</v>
      </c>
      <c r="R126" s="55" t="s">
        <v>300</v>
      </c>
      <c r="S126" s="55">
        <v>11</v>
      </c>
      <c r="T126" s="55" t="s">
        <v>105</v>
      </c>
      <c r="U126" s="55"/>
      <c r="V126" s="106">
        <v>267.375</v>
      </c>
      <c r="W126" s="106">
        <v>22.387217334898899</v>
      </c>
      <c r="X126" s="106">
        <v>6.75</v>
      </c>
      <c r="Y126" s="55" t="s">
        <v>300</v>
      </c>
      <c r="Z126" s="107">
        <v>11</v>
      </c>
      <c r="AA126" s="107" t="s">
        <v>105</v>
      </c>
      <c r="AB126" s="55"/>
      <c r="AC126" s="55" t="s">
        <v>312</v>
      </c>
      <c r="AD126" s="55" t="s">
        <v>302</v>
      </c>
      <c r="AE126" s="55" t="s">
        <v>90</v>
      </c>
      <c r="AF126" s="55" t="s">
        <v>303</v>
      </c>
    </row>
    <row r="127" spans="1:32" s="50" customFormat="1" x14ac:dyDescent="0.25">
      <c r="A127" s="55" t="s">
        <v>25</v>
      </c>
      <c r="B127" s="55" t="s">
        <v>304</v>
      </c>
      <c r="C127" s="55" t="s">
        <v>21</v>
      </c>
      <c r="D127" s="55" t="s">
        <v>27</v>
      </c>
      <c r="E127" s="55">
        <v>1</v>
      </c>
      <c r="F127" s="55" t="s">
        <v>23</v>
      </c>
      <c r="G127" s="55" t="s">
        <v>138</v>
      </c>
      <c r="H127" s="108" t="s">
        <v>40</v>
      </c>
      <c r="I127" s="108" t="s">
        <v>85</v>
      </c>
      <c r="J127" s="105">
        <f>11*7</f>
        <v>77</v>
      </c>
      <c r="K127" s="55" t="s">
        <v>103</v>
      </c>
      <c r="L127" s="55" t="s">
        <v>299</v>
      </c>
      <c r="M127" s="55" t="s">
        <v>33</v>
      </c>
      <c r="N127" s="55" t="s">
        <v>86</v>
      </c>
      <c r="O127" s="106">
        <v>269.0625</v>
      </c>
      <c r="P127" s="106">
        <v>14.9248115565993</v>
      </c>
      <c r="Q127" s="106">
        <v>4.5</v>
      </c>
      <c r="R127" s="55" t="s">
        <v>300</v>
      </c>
      <c r="S127" s="55">
        <v>11</v>
      </c>
      <c r="T127" s="55" t="s">
        <v>105</v>
      </c>
      <c r="U127" s="55"/>
      <c r="V127" s="106">
        <v>263.4375</v>
      </c>
      <c r="W127" s="106">
        <v>16.790413001174201</v>
      </c>
      <c r="X127" s="106">
        <v>5.0625</v>
      </c>
      <c r="Y127" s="55" t="s">
        <v>300</v>
      </c>
      <c r="Z127" s="107">
        <v>11</v>
      </c>
      <c r="AA127" s="107" t="s">
        <v>105</v>
      </c>
      <c r="AB127" s="55"/>
      <c r="AC127" s="55" t="s">
        <v>312</v>
      </c>
      <c r="AD127" s="55" t="s">
        <v>305</v>
      </c>
      <c r="AE127" s="55" t="s">
        <v>90</v>
      </c>
      <c r="AF127" s="55"/>
    </row>
    <row r="128" spans="1:32" s="58" customFormat="1" x14ac:dyDescent="0.25">
      <c r="A128" s="56" t="s">
        <v>313</v>
      </c>
      <c r="B128" s="56" t="s">
        <v>314</v>
      </c>
      <c r="C128" s="56" t="s">
        <v>21</v>
      </c>
      <c r="D128" s="56" t="s">
        <v>27</v>
      </c>
      <c r="E128" s="56">
        <v>2</v>
      </c>
      <c r="F128" s="56" t="s">
        <v>33</v>
      </c>
      <c r="G128" s="56" t="s">
        <v>123</v>
      </c>
      <c r="H128" s="56" t="s">
        <v>40</v>
      </c>
      <c r="I128" s="56" t="s">
        <v>85</v>
      </c>
      <c r="J128" s="92">
        <v>180</v>
      </c>
      <c r="K128" s="56"/>
      <c r="L128" s="56"/>
      <c r="M128" s="56" t="s">
        <v>33</v>
      </c>
      <c r="N128" s="56" t="s">
        <v>86</v>
      </c>
      <c r="O128" s="109">
        <v>274.39999999999998</v>
      </c>
      <c r="P128" s="93">
        <f t="shared" ref="P128:P140" si="13">Q128*(SQRT(S128))</f>
        <v>24.870062324007154</v>
      </c>
      <c r="Q128" s="109">
        <v>9.4</v>
      </c>
      <c r="R128" s="56"/>
      <c r="S128" s="56">
        <v>7</v>
      </c>
      <c r="T128" s="56" t="s">
        <v>87</v>
      </c>
      <c r="U128" s="56"/>
      <c r="V128" s="109">
        <v>284.7</v>
      </c>
      <c r="W128" s="109">
        <f t="shared" ref="W128:W140" si="14">X128*SQRT(Z128)</f>
        <v>20.085815890822058</v>
      </c>
      <c r="X128" s="109">
        <v>8.1999999999999993</v>
      </c>
      <c r="Y128" s="56"/>
      <c r="Z128" s="110">
        <v>6</v>
      </c>
      <c r="AA128" s="110" t="s">
        <v>87</v>
      </c>
      <c r="AB128" s="110"/>
      <c r="AC128" s="56" t="s">
        <v>52</v>
      </c>
      <c r="AD128" s="56" t="s">
        <v>315</v>
      </c>
      <c r="AE128" s="56" t="s">
        <v>90</v>
      </c>
      <c r="AF128" s="56"/>
    </row>
    <row r="129" spans="1:32" s="63" customFormat="1" x14ac:dyDescent="0.25">
      <c r="A129" s="111" t="s">
        <v>316</v>
      </c>
      <c r="B129" s="111" t="s">
        <v>317</v>
      </c>
      <c r="C129" s="111" t="s">
        <v>21</v>
      </c>
      <c r="D129" s="111" t="s">
        <v>22</v>
      </c>
      <c r="E129" s="57">
        <v>1</v>
      </c>
      <c r="F129" s="111" t="s">
        <v>33</v>
      </c>
      <c r="G129" s="57" t="s">
        <v>117</v>
      </c>
      <c r="H129" s="111" t="s">
        <v>20</v>
      </c>
      <c r="I129" s="111" t="s">
        <v>118</v>
      </c>
      <c r="J129" s="112">
        <v>0</v>
      </c>
      <c r="K129" s="111"/>
      <c r="L129" s="111" t="s">
        <v>223</v>
      </c>
      <c r="M129" s="111" t="s">
        <v>23</v>
      </c>
      <c r="N129" s="111" t="s">
        <v>86</v>
      </c>
      <c r="O129" s="113">
        <v>6.2957200000000002</v>
      </c>
      <c r="P129" s="114">
        <f t="shared" si="13"/>
        <v>1.2546330251724052</v>
      </c>
      <c r="Q129" s="113">
        <v>0.22178987999999999</v>
      </c>
      <c r="R129" s="111" t="s">
        <v>318</v>
      </c>
      <c r="S129" s="111">
        <f>8*8/2</f>
        <v>32</v>
      </c>
      <c r="T129" s="111" t="s">
        <v>105</v>
      </c>
      <c r="U129" s="57"/>
      <c r="V129" s="113">
        <v>6.1439690000000002</v>
      </c>
      <c r="W129" s="57">
        <f t="shared" si="14"/>
        <v>0.37171246896729521</v>
      </c>
      <c r="X129" s="113">
        <v>7.5875490000000004E-2</v>
      </c>
      <c r="Y129" s="57" t="s">
        <v>319</v>
      </c>
      <c r="Z129" s="57">
        <f>6*8/2</f>
        <v>24</v>
      </c>
      <c r="AA129" s="57" t="s">
        <v>105</v>
      </c>
      <c r="AB129" s="57"/>
      <c r="AC129" s="111" t="s">
        <v>320</v>
      </c>
      <c r="AD129" s="111" t="s">
        <v>321</v>
      </c>
      <c r="AE129" s="111" t="s">
        <v>90</v>
      </c>
      <c r="AF129" s="111" t="s">
        <v>322</v>
      </c>
    </row>
    <row r="130" spans="1:32" s="63" customFormat="1" x14ac:dyDescent="0.25">
      <c r="A130" s="111" t="s">
        <v>316</v>
      </c>
      <c r="B130" s="111" t="s">
        <v>323</v>
      </c>
      <c r="C130" s="111" t="s">
        <v>21</v>
      </c>
      <c r="D130" s="111" t="s">
        <v>22</v>
      </c>
      <c r="E130" s="57">
        <v>2</v>
      </c>
      <c r="F130" s="111" t="s">
        <v>33</v>
      </c>
      <c r="G130" s="57" t="s">
        <v>117</v>
      </c>
      <c r="H130" s="111" t="s">
        <v>20</v>
      </c>
      <c r="I130" s="111" t="s">
        <v>118</v>
      </c>
      <c r="J130" s="112">
        <v>0</v>
      </c>
      <c r="K130" s="111"/>
      <c r="L130" s="111" t="s">
        <v>223</v>
      </c>
      <c r="M130" s="111" t="s">
        <v>23</v>
      </c>
      <c r="N130" s="111" t="s">
        <v>94</v>
      </c>
      <c r="O130" s="114">
        <v>5.8287940000000003</v>
      </c>
      <c r="P130" s="114">
        <f t="shared" si="13"/>
        <v>0.31517508</v>
      </c>
      <c r="Q130" s="114">
        <v>5.2529180000000002E-2</v>
      </c>
      <c r="R130" s="111" t="s">
        <v>324</v>
      </c>
      <c r="S130" s="111">
        <f>9*8/2</f>
        <v>36</v>
      </c>
      <c r="T130" s="111" t="s">
        <v>105</v>
      </c>
      <c r="U130" s="57"/>
      <c r="V130" s="114">
        <v>5.6887160000000003</v>
      </c>
      <c r="W130" s="57">
        <f t="shared" si="14"/>
        <v>0.40605118777951632</v>
      </c>
      <c r="X130" s="114">
        <v>6.4202330000000002E-2</v>
      </c>
      <c r="Y130" s="111" t="s">
        <v>325</v>
      </c>
      <c r="Z130" s="57">
        <f>10*8/2</f>
        <v>40</v>
      </c>
      <c r="AA130" s="57" t="s">
        <v>105</v>
      </c>
      <c r="AB130" s="57"/>
      <c r="AC130" s="111" t="s">
        <v>320</v>
      </c>
      <c r="AD130" s="111" t="s">
        <v>326</v>
      </c>
      <c r="AE130" s="111" t="s">
        <v>90</v>
      </c>
      <c r="AF130" s="57"/>
    </row>
    <row r="131" spans="1:32" s="71" customFormat="1" x14ac:dyDescent="0.25">
      <c r="A131" s="111" t="s">
        <v>316</v>
      </c>
      <c r="B131" s="111" t="s">
        <v>327</v>
      </c>
      <c r="C131" s="111" t="s">
        <v>21</v>
      </c>
      <c r="D131" s="111" t="s">
        <v>22</v>
      </c>
      <c r="E131" s="57">
        <v>3</v>
      </c>
      <c r="F131" s="111" t="s">
        <v>33</v>
      </c>
      <c r="G131" s="57" t="s">
        <v>123</v>
      </c>
      <c r="H131" s="111" t="s">
        <v>20</v>
      </c>
      <c r="I131" s="111" t="s">
        <v>118</v>
      </c>
      <c r="J131" s="112">
        <v>0</v>
      </c>
      <c r="K131" s="111"/>
      <c r="L131" s="111" t="s">
        <v>223</v>
      </c>
      <c r="M131" s="111" t="s">
        <v>33</v>
      </c>
      <c r="N131" s="111" t="s">
        <v>86</v>
      </c>
      <c r="O131" s="114">
        <v>5.9416339999999996</v>
      </c>
      <c r="P131" s="114">
        <f t="shared" si="13"/>
        <v>1.0235164182495171</v>
      </c>
      <c r="Q131" s="114">
        <v>0.18093385000000001</v>
      </c>
      <c r="R131" s="111" t="s">
        <v>318</v>
      </c>
      <c r="S131" s="115">
        <v>32</v>
      </c>
      <c r="T131" s="115" t="s">
        <v>105</v>
      </c>
      <c r="U131" s="57"/>
      <c r="V131" s="114">
        <v>6.0058369999999996</v>
      </c>
      <c r="W131" s="57">
        <f t="shared" si="14"/>
        <v>0.48608551373117298</v>
      </c>
      <c r="X131" s="114">
        <v>9.9221790000000004E-2</v>
      </c>
      <c r="Y131" s="57" t="s">
        <v>328</v>
      </c>
      <c r="Z131" s="57">
        <v>24</v>
      </c>
      <c r="AA131" s="57" t="s">
        <v>105</v>
      </c>
      <c r="AB131" s="57"/>
      <c r="AC131" s="111" t="s">
        <v>320</v>
      </c>
      <c r="AD131" s="111" t="s">
        <v>321</v>
      </c>
      <c r="AE131" s="111" t="s">
        <v>90</v>
      </c>
      <c r="AF131" s="57"/>
    </row>
    <row r="132" spans="1:32" s="71" customFormat="1" x14ac:dyDescent="0.25">
      <c r="A132" s="111" t="s">
        <v>316</v>
      </c>
      <c r="B132" s="111" t="s">
        <v>329</v>
      </c>
      <c r="C132" s="111" t="s">
        <v>21</v>
      </c>
      <c r="D132" s="111" t="s">
        <v>22</v>
      </c>
      <c r="E132" s="57">
        <v>4</v>
      </c>
      <c r="F132" s="111" t="s">
        <v>33</v>
      </c>
      <c r="G132" s="57" t="s">
        <v>123</v>
      </c>
      <c r="H132" s="111" t="s">
        <v>20</v>
      </c>
      <c r="I132" s="111" t="s">
        <v>118</v>
      </c>
      <c r="J132" s="112">
        <v>0</v>
      </c>
      <c r="K132" s="111"/>
      <c r="L132" s="111" t="s">
        <v>223</v>
      </c>
      <c r="M132" s="111" t="s">
        <v>33</v>
      </c>
      <c r="N132" s="111" t="s">
        <v>94</v>
      </c>
      <c r="O132" s="114">
        <v>5.6264589999999997</v>
      </c>
      <c r="P132" s="114">
        <f t="shared" si="13"/>
        <v>0.52529183999999995</v>
      </c>
      <c r="Q132" s="114">
        <v>8.7548639999999997E-2</v>
      </c>
      <c r="R132" s="111" t="s">
        <v>324</v>
      </c>
      <c r="S132" s="111">
        <v>36</v>
      </c>
      <c r="T132" s="111" t="s">
        <v>105</v>
      </c>
      <c r="U132" s="57"/>
      <c r="V132" s="114">
        <v>5.5038910000000003</v>
      </c>
      <c r="W132" s="57">
        <f t="shared" si="14"/>
        <v>0.66444747292940776</v>
      </c>
      <c r="X132" s="114">
        <v>0.10505837</v>
      </c>
      <c r="Y132" s="57" t="s">
        <v>330</v>
      </c>
      <c r="Z132" s="57">
        <v>40</v>
      </c>
      <c r="AA132" s="57" t="s">
        <v>105</v>
      </c>
      <c r="AB132" s="57"/>
      <c r="AC132" s="111" t="s">
        <v>320</v>
      </c>
      <c r="AD132" s="111" t="s">
        <v>326</v>
      </c>
      <c r="AE132" s="111" t="s">
        <v>90</v>
      </c>
      <c r="AF132" s="57"/>
    </row>
    <row r="133" spans="1:32" s="76" customFormat="1" x14ac:dyDescent="0.25">
      <c r="A133" s="111" t="s">
        <v>316</v>
      </c>
      <c r="B133" s="111" t="s">
        <v>317</v>
      </c>
      <c r="C133" s="111" t="s">
        <v>21</v>
      </c>
      <c r="D133" s="111" t="s">
        <v>22</v>
      </c>
      <c r="E133" s="57">
        <v>5</v>
      </c>
      <c r="F133" s="111" t="s">
        <v>33</v>
      </c>
      <c r="G133" s="57" t="s">
        <v>117</v>
      </c>
      <c r="H133" s="111" t="s">
        <v>20</v>
      </c>
      <c r="I133" s="111" t="s">
        <v>118</v>
      </c>
      <c r="J133" s="112">
        <v>21</v>
      </c>
      <c r="K133" s="111"/>
      <c r="L133" s="111" t="s">
        <v>331</v>
      </c>
      <c r="M133" s="111" t="s">
        <v>23</v>
      </c>
      <c r="N133" s="111" t="s">
        <v>86</v>
      </c>
      <c r="O133" s="114">
        <v>50.212766000000002</v>
      </c>
      <c r="P133" s="114">
        <f t="shared" si="13"/>
        <v>8.8445147642649697</v>
      </c>
      <c r="Q133" s="114">
        <v>2.5531914900000001</v>
      </c>
      <c r="R133" s="111" t="s">
        <v>332</v>
      </c>
      <c r="S133" s="111">
        <v>12</v>
      </c>
      <c r="T133" s="111" t="s">
        <v>87</v>
      </c>
      <c r="U133" s="57"/>
      <c r="V133" s="114">
        <v>53.404254999999999</v>
      </c>
      <c r="W133" s="57">
        <f t="shared" si="14"/>
        <v>13.239446105000958</v>
      </c>
      <c r="X133" s="114">
        <v>4.6808510600000002</v>
      </c>
      <c r="Y133" s="111" t="s">
        <v>332</v>
      </c>
      <c r="Z133" s="111">
        <v>8</v>
      </c>
      <c r="AA133" s="111" t="s">
        <v>87</v>
      </c>
      <c r="AB133" s="57"/>
      <c r="AC133" s="111" t="s">
        <v>320</v>
      </c>
      <c r="AD133" s="111" t="s">
        <v>321</v>
      </c>
      <c r="AE133" s="111" t="s">
        <v>90</v>
      </c>
      <c r="AF133" s="57"/>
    </row>
    <row r="134" spans="1:32" s="76" customFormat="1" x14ac:dyDescent="0.25">
      <c r="A134" s="111" t="s">
        <v>316</v>
      </c>
      <c r="B134" s="111" t="s">
        <v>323</v>
      </c>
      <c r="C134" s="111" t="s">
        <v>21</v>
      </c>
      <c r="D134" s="111" t="s">
        <v>22</v>
      </c>
      <c r="E134" s="57">
        <v>6</v>
      </c>
      <c r="F134" s="111" t="s">
        <v>33</v>
      </c>
      <c r="G134" s="57" t="s">
        <v>117</v>
      </c>
      <c r="H134" s="111" t="s">
        <v>20</v>
      </c>
      <c r="I134" s="111" t="s">
        <v>118</v>
      </c>
      <c r="J134" s="112">
        <v>21</v>
      </c>
      <c r="K134" s="111"/>
      <c r="L134" s="111" t="s">
        <v>331</v>
      </c>
      <c r="M134" s="111" t="s">
        <v>23</v>
      </c>
      <c r="N134" s="111" t="s">
        <v>94</v>
      </c>
      <c r="O134" s="114">
        <v>53.404254999999999</v>
      </c>
      <c r="P134" s="114">
        <f t="shared" si="13"/>
        <v>6.9857255897574149</v>
      </c>
      <c r="Q134" s="114">
        <v>1.4893616999999999</v>
      </c>
      <c r="R134" s="111" t="s">
        <v>332</v>
      </c>
      <c r="S134" s="111">
        <v>22</v>
      </c>
      <c r="T134" s="111" t="s">
        <v>87</v>
      </c>
      <c r="U134" s="57"/>
      <c r="V134" s="114">
        <v>62.127659999999999</v>
      </c>
      <c r="W134" s="57">
        <f t="shared" si="14"/>
        <v>6.7282503266544609</v>
      </c>
      <c r="X134" s="114">
        <v>2.1276595700000001</v>
      </c>
      <c r="Y134" s="111" t="s">
        <v>332</v>
      </c>
      <c r="Z134" s="115">
        <v>10</v>
      </c>
      <c r="AA134" s="115" t="s">
        <v>87</v>
      </c>
      <c r="AB134" s="57"/>
      <c r="AC134" s="111" t="s">
        <v>320</v>
      </c>
      <c r="AD134" s="111" t="s">
        <v>326</v>
      </c>
      <c r="AE134" s="111" t="s">
        <v>90</v>
      </c>
      <c r="AF134" s="57"/>
    </row>
    <row r="135" spans="1:32" s="76" customFormat="1" x14ac:dyDescent="0.25">
      <c r="A135" s="111" t="s">
        <v>316</v>
      </c>
      <c r="B135" s="111" t="s">
        <v>327</v>
      </c>
      <c r="C135" s="111" t="s">
        <v>21</v>
      </c>
      <c r="D135" s="111" t="s">
        <v>22</v>
      </c>
      <c r="E135" s="57">
        <v>7</v>
      </c>
      <c r="F135" s="111" t="s">
        <v>33</v>
      </c>
      <c r="G135" s="57" t="s">
        <v>123</v>
      </c>
      <c r="H135" s="111" t="s">
        <v>20</v>
      </c>
      <c r="I135" s="111" t="s">
        <v>118</v>
      </c>
      <c r="J135" s="112">
        <v>21</v>
      </c>
      <c r="K135" s="111"/>
      <c r="L135" s="111" t="s">
        <v>331</v>
      </c>
      <c r="M135" s="111" t="s">
        <v>33</v>
      </c>
      <c r="N135" s="111" t="s">
        <v>86</v>
      </c>
      <c r="O135" s="114">
        <v>49.574468000000003</v>
      </c>
      <c r="P135" s="114">
        <f t="shared" si="13"/>
        <v>6.6606280085692973</v>
      </c>
      <c r="Q135" s="114">
        <v>1.4893616999999999</v>
      </c>
      <c r="R135" s="111" t="s">
        <v>332</v>
      </c>
      <c r="S135" s="115">
        <v>20</v>
      </c>
      <c r="T135" s="115" t="s">
        <v>87</v>
      </c>
      <c r="U135" s="57"/>
      <c r="V135" s="114">
        <v>54.042552999999998</v>
      </c>
      <c r="W135" s="57">
        <f t="shared" si="14"/>
        <v>16.214943717165269</v>
      </c>
      <c r="X135" s="114">
        <v>4.6808510600000002</v>
      </c>
      <c r="Y135" s="111" t="s">
        <v>332</v>
      </c>
      <c r="Z135" s="115">
        <v>12</v>
      </c>
      <c r="AA135" s="115" t="s">
        <v>87</v>
      </c>
      <c r="AB135" s="57"/>
      <c r="AC135" s="111" t="s">
        <v>320</v>
      </c>
      <c r="AD135" s="111" t="s">
        <v>321</v>
      </c>
      <c r="AE135" s="111" t="s">
        <v>90</v>
      </c>
      <c r="AF135" s="57"/>
    </row>
    <row r="136" spans="1:32" s="76" customFormat="1" x14ac:dyDescent="0.25">
      <c r="A136" s="111" t="s">
        <v>316</v>
      </c>
      <c r="B136" s="111" t="s">
        <v>329</v>
      </c>
      <c r="C136" s="111" t="s">
        <v>21</v>
      </c>
      <c r="D136" s="111" t="s">
        <v>22</v>
      </c>
      <c r="E136" s="57">
        <v>8</v>
      </c>
      <c r="F136" s="111" t="s">
        <v>33</v>
      </c>
      <c r="G136" s="57" t="s">
        <v>123</v>
      </c>
      <c r="H136" s="111" t="s">
        <v>20</v>
      </c>
      <c r="I136" s="111" t="s">
        <v>118</v>
      </c>
      <c r="J136" s="112">
        <v>21</v>
      </c>
      <c r="K136" s="111"/>
      <c r="L136" s="111" t="s">
        <v>331</v>
      </c>
      <c r="M136" s="111" t="s">
        <v>33</v>
      </c>
      <c r="N136" s="111" t="s">
        <v>94</v>
      </c>
      <c r="O136" s="114">
        <v>51.489362</v>
      </c>
      <c r="P136" s="114">
        <f t="shared" si="13"/>
        <v>8.3386884881550642</v>
      </c>
      <c r="Q136" s="114">
        <v>1.7021276599999999</v>
      </c>
      <c r="R136" s="111" t="s">
        <v>332</v>
      </c>
      <c r="S136" s="111">
        <v>24</v>
      </c>
      <c r="T136" s="111" t="s">
        <v>87</v>
      </c>
      <c r="U136" s="57"/>
      <c r="V136" s="114">
        <v>60</v>
      </c>
      <c r="W136" s="57">
        <f t="shared" si="14"/>
        <v>13.018773229449037</v>
      </c>
      <c r="X136" s="114">
        <v>2.5531914900000001</v>
      </c>
      <c r="Y136" s="111" t="s">
        <v>332</v>
      </c>
      <c r="Z136" s="115">
        <v>26</v>
      </c>
      <c r="AA136" s="115" t="s">
        <v>87</v>
      </c>
      <c r="AB136" s="57"/>
      <c r="AC136" s="111" t="s">
        <v>320</v>
      </c>
      <c r="AD136" s="111" t="s">
        <v>326</v>
      </c>
      <c r="AE136" s="111" t="s">
        <v>90</v>
      </c>
      <c r="AF136" s="57"/>
    </row>
    <row r="137" spans="1:32" s="83" customFormat="1" x14ac:dyDescent="0.25">
      <c r="A137" s="111" t="s">
        <v>316</v>
      </c>
      <c r="B137" s="111" t="s">
        <v>317</v>
      </c>
      <c r="C137" s="111" t="s">
        <v>21</v>
      </c>
      <c r="D137" s="111" t="s">
        <v>22</v>
      </c>
      <c r="E137" s="57">
        <v>9</v>
      </c>
      <c r="F137" s="111" t="s">
        <v>33</v>
      </c>
      <c r="G137" s="57" t="s">
        <v>117</v>
      </c>
      <c r="H137" s="111" t="s">
        <v>20</v>
      </c>
      <c r="I137" s="111" t="s">
        <v>118</v>
      </c>
      <c r="J137" s="112">
        <v>112</v>
      </c>
      <c r="K137" s="111"/>
      <c r="L137" s="111" t="s">
        <v>333</v>
      </c>
      <c r="M137" s="111" t="s">
        <v>23</v>
      </c>
      <c r="N137" s="111" t="s">
        <v>86</v>
      </c>
      <c r="O137" s="114">
        <v>462.5</v>
      </c>
      <c r="P137" s="114">
        <f t="shared" si="13"/>
        <v>59.539246510180156</v>
      </c>
      <c r="Q137" s="114">
        <v>17.1875</v>
      </c>
      <c r="R137" s="111" t="s">
        <v>332</v>
      </c>
      <c r="S137" s="111">
        <v>12</v>
      </c>
      <c r="T137" s="111" t="s">
        <v>87</v>
      </c>
      <c r="U137" s="57"/>
      <c r="V137" s="114">
        <v>574.21875</v>
      </c>
      <c r="W137" s="57">
        <f t="shared" si="14"/>
        <v>86.178638957110479</v>
      </c>
      <c r="X137" s="114">
        <v>30.46875</v>
      </c>
      <c r="Y137" s="111" t="s">
        <v>332</v>
      </c>
      <c r="Z137" s="115">
        <v>8</v>
      </c>
      <c r="AA137" s="115" t="s">
        <v>87</v>
      </c>
      <c r="AB137" s="57"/>
      <c r="AC137" s="111" t="s">
        <v>320</v>
      </c>
      <c r="AD137" s="111" t="s">
        <v>321</v>
      </c>
      <c r="AE137" s="111" t="s">
        <v>90</v>
      </c>
      <c r="AF137" s="57"/>
    </row>
    <row r="138" spans="1:32" s="83" customFormat="1" x14ac:dyDescent="0.25">
      <c r="A138" s="111" t="s">
        <v>316</v>
      </c>
      <c r="B138" s="111" t="s">
        <v>323</v>
      </c>
      <c r="C138" s="111" t="s">
        <v>21</v>
      </c>
      <c r="D138" s="111" t="s">
        <v>22</v>
      </c>
      <c r="E138" s="57">
        <v>10</v>
      </c>
      <c r="F138" s="111" t="s">
        <v>33</v>
      </c>
      <c r="G138" s="57" t="s">
        <v>117</v>
      </c>
      <c r="H138" s="111" t="s">
        <v>20</v>
      </c>
      <c r="I138" s="111" t="s">
        <v>118</v>
      </c>
      <c r="J138" s="112">
        <v>112</v>
      </c>
      <c r="K138" s="111"/>
      <c r="L138" s="111" t="s">
        <v>333</v>
      </c>
      <c r="M138" s="111" t="s">
        <v>23</v>
      </c>
      <c r="N138" s="111" t="s">
        <v>94</v>
      </c>
      <c r="O138" s="114">
        <v>493.75</v>
      </c>
      <c r="P138" s="114">
        <f t="shared" si="13"/>
        <v>36.643873123620544</v>
      </c>
      <c r="Q138" s="114">
        <v>7.8125</v>
      </c>
      <c r="R138" s="111" t="s">
        <v>332</v>
      </c>
      <c r="S138" s="111">
        <v>22</v>
      </c>
      <c r="T138" s="111" t="s">
        <v>87</v>
      </c>
      <c r="U138" s="57"/>
      <c r="V138" s="114">
        <v>596.09375</v>
      </c>
      <c r="W138" s="57">
        <f t="shared" si="14"/>
        <v>46.940059018124387</v>
      </c>
      <c r="X138" s="114">
        <v>14.84375</v>
      </c>
      <c r="Y138" s="111" t="s">
        <v>332</v>
      </c>
      <c r="Z138" s="115">
        <v>10</v>
      </c>
      <c r="AA138" s="115" t="s">
        <v>87</v>
      </c>
      <c r="AB138" s="57"/>
      <c r="AC138" s="111" t="s">
        <v>320</v>
      </c>
      <c r="AD138" s="111" t="s">
        <v>326</v>
      </c>
      <c r="AE138" s="111" t="s">
        <v>90</v>
      </c>
      <c r="AF138" s="57"/>
    </row>
    <row r="139" spans="1:32" s="83" customFormat="1" x14ac:dyDescent="0.25">
      <c r="A139" s="111" t="s">
        <v>316</v>
      </c>
      <c r="B139" s="111" t="s">
        <v>327</v>
      </c>
      <c r="C139" s="111" t="s">
        <v>21</v>
      </c>
      <c r="D139" s="111" t="s">
        <v>22</v>
      </c>
      <c r="E139" s="57">
        <v>11</v>
      </c>
      <c r="F139" s="111" t="s">
        <v>33</v>
      </c>
      <c r="G139" s="57" t="s">
        <v>123</v>
      </c>
      <c r="H139" s="111" t="s">
        <v>20</v>
      </c>
      <c r="I139" s="111" t="s">
        <v>118</v>
      </c>
      <c r="J139" s="112">
        <v>112</v>
      </c>
      <c r="K139" s="111"/>
      <c r="L139" s="111" t="s">
        <v>333</v>
      </c>
      <c r="M139" s="111" t="s">
        <v>33</v>
      </c>
      <c r="N139" s="111" t="s">
        <v>86</v>
      </c>
      <c r="O139" s="114">
        <v>457.8125</v>
      </c>
      <c r="P139" s="114">
        <f t="shared" si="13"/>
        <v>45.420130792964478</v>
      </c>
      <c r="Q139" s="114">
        <v>10.15625</v>
      </c>
      <c r="R139" s="111" t="s">
        <v>332</v>
      </c>
      <c r="S139" s="111">
        <v>20</v>
      </c>
      <c r="T139" s="111" t="s">
        <v>87</v>
      </c>
      <c r="U139" s="57"/>
      <c r="V139" s="114">
        <v>601.5625</v>
      </c>
      <c r="W139" s="57">
        <f t="shared" si="14"/>
        <v>92.015199152096599</v>
      </c>
      <c r="X139" s="114">
        <v>26.5625</v>
      </c>
      <c r="Y139" s="111" t="s">
        <v>332</v>
      </c>
      <c r="Z139" s="115">
        <v>12</v>
      </c>
      <c r="AA139" s="115" t="s">
        <v>87</v>
      </c>
      <c r="AB139" s="57"/>
      <c r="AC139" s="111" t="s">
        <v>320</v>
      </c>
      <c r="AD139" s="111" t="s">
        <v>321</v>
      </c>
      <c r="AE139" s="111" t="s">
        <v>90</v>
      </c>
      <c r="AF139" s="57"/>
    </row>
    <row r="140" spans="1:32" s="83" customFormat="1" x14ac:dyDescent="0.25">
      <c r="A140" s="111" t="s">
        <v>316</v>
      </c>
      <c r="B140" s="111" t="s">
        <v>329</v>
      </c>
      <c r="C140" s="111" t="s">
        <v>21</v>
      </c>
      <c r="D140" s="111" t="s">
        <v>22</v>
      </c>
      <c r="E140" s="57">
        <v>12</v>
      </c>
      <c r="F140" s="111" t="s">
        <v>33</v>
      </c>
      <c r="G140" s="57" t="s">
        <v>123</v>
      </c>
      <c r="H140" s="111" t="s">
        <v>20</v>
      </c>
      <c r="I140" s="111" t="s">
        <v>118</v>
      </c>
      <c r="J140" s="112">
        <v>112</v>
      </c>
      <c r="K140" s="111"/>
      <c r="L140" s="111" t="s">
        <v>333</v>
      </c>
      <c r="M140" s="111" t="s">
        <v>33</v>
      </c>
      <c r="N140" s="111" t="s">
        <v>94</v>
      </c>
      <c r="O140" s="114">
        <v>483.59375</v>
      </c>
      <c r="P140" s="114">
        <f t="shared" si="13"/>
        <v>61.237243569579448</v>
      </c>
      <c r="Q140" s="114">
        <v>12.5</v>
      </c>
      <c r="R140" s="111" t="s">
        <v>332</v>
      </c>
      <c r="S140" s="111">
        <v>24</v>
      </c>
      <c r="T140" s="111" t="s">
        <v>87</v>
      </c>
      <c r="U140" s="57"/>
      <c r="V140" s="114">
        <v>582.8125</v>
      </c>
      <c r="W140" s="57">
        <f t="shared" si="14"/>
        <v>91.62300688487035</v>
      </c>
      <c r="X140" s="114">
        <v>17.96875</v>
      </c>
      <c r="Y140" s="111" t="s">
        <v>332</v>
      </c>
      <c r="Z140" s="115">
        <v>26</v>
      </c>
      <c r="AA140" s="115" t="s">
        <v>87</v>
      </c>
      <c r="AB140" s="57"/>
      <c r="AC140" s="111" t="s">
        <v>320</v>
      </c>
      <c r="AD140" s="111" t="s">
        <v>326</v>
      </c>
      <c r="AE140" s="111" t="s">
        <v>90</v>
      </c>
      <c r="AF140" s="57"/>
    </row>
    <row r="141" spans="1:32" s="116" customFormat="1" ht="15.75" thickBot="1" x14ac:dyDescent="0.3">
      <c r="A141" s="116" t="s">
        <v>334</v>
      </c>
      <c r="B141" s="116" t="s">
        <v>334</v>
      </c>
      <c r="C141" s="116" t="s">
        <v>21</v>
      </c>
      <c r="D141" s="116" t="s">
        <v>22</v>
      </c>
      <c r="E141" s="116">
        <v>1</v>
      </c>
      <c r="F141" s="116" t="s">
        <v>33</v>
      </c>
      <c r="G141" s="116" t="s">
        <v>146</v>
      </c>
      <c r="H141" s="116" t="s">
        <v>20</v>
      </c>
      <c r="I141" s="116" t="s">
        <v>118</v>
      </c>
      <c r="J141" s="117">
        <v>0</v>
      </c>
      <c r="L141" s="116" t="s">
        <v>335</v>
      </c>
      <c r="M141" s="116" t="s">
        <v>260</v>
      </c>
      <c r="N141" s="116" t="s">
        <v>86</v>
      </c>
      <c r="O141" s="118">
        <v>5.4</v>
      </c>
      <c r="P141" s="118">
        <v>0.4</v>
      </c>
      <c r="Q141" s="118">
        <f>P141/SQRT(S141)</f>
        <v>6.1721339984836768E-2</v>
      </c>
      <c r="S141" s="116">
        <v>42</v>
      </c>
      <c r="T141" s="116" t="s">
        <v>87</v>
      </c>
      <c r="V141" s="118">
        <v>5</v>
      </c>
      <c r="W141" s="118">
        <v>0.4</v>
      </c>
      <c r="X141" s="118">
        <v>0.05</v>
      </c>
      <c r="Z141" s="116">
        <v>64</v>
      </c>
      <c r="AA141" s="116" t="s">
        <v>87</v>
      </c>
      <c r="AC141" s="116" t="s">
        <v>288</v>
      </c>
      <c r="AD141" s="116" t="s">
        <v>336</v>
      </c>
      <c r="AE141" s="116" t="s">
        <v>90</v>
      </c>
      <c r="AF141" s="116" t="s">
        <v>337</v>
      </c>
    </row>
    <row r="142" spans="1:32" s="119" customFormat="1" ht="16.5" thickTop="1" thickBot="1" x14ac:dyDescent="0.3">
      <c r="A142" s="119" t="s">
        <v>18</v>
      </c>
      <c r="B142" s="119" t="s">
        <v>18</v>
      </c>
      <c r="C142" s="120" t="s">
        <v>21</v>
      </c>
      <c r="D142" s="121" t="s">
        <v>22</v>
      </c>
      <c r="E142" s="119">
        <v>1</v>
      </c>
      <c r="F142" s="119" t="s">
        <v>33</v>
      </c>
      <c r="G142" s="119" t="s">
        <v>129</v>
      </c>
      <c r="H142" s="119" t="s">
        <v>20</v>
      </c>
      <c r="I142" s="119" t="s">
        <v>118</v>
      </c>
      <c r="J142" s="121">
        <f>12*7</f>
        <v>84</v>
      </c>
      <c r="M142" s="119" t="s">
        <v>23</v>
      </c>
      <c r="N142" s="119" t="s">
        <v>86</v>
      </c>
      <c r="O142" s="122">
        <v>205.5</v>
      </c>
      <c r="P142" s="122">
        <f>Q142*SQRT(S142)</f>
        <v>3.7947331922020551</v>
      </c>
      <c r="Q142" s="122">
        <v>1.2</v>
      </c>
      <c r="S142" s="119">
        <v>10</v>
      </c>
      <c r="T142" s="119" t="s">
        <v>87</v>
      </c>
      <c r="V142" s="122">
        <v>320.7</v>
      </c>
      <c r="W142" s="122">
        <f>2.3*SQRT(10)</f>
        <v>7.2732386183872721</v>
      </c>
      <c r="X142" s="122">
        <v>2.2999999999999998</v>
      </c>
      <c r="Z142" s="119">
        <v>10</v>
      </c>
      <c r="AA142" s="119" t="s">
        <v>87</v>
      </c>
      <c r="AC142" s="119" t="s">
        <v>24</v>
      </c>
      <c r="AD142" s="119" t="s">
        <v>338</v>
      </c>
      <c r="AE142" s="119" t="s">
        <v>90</v>
      </c>
    </row>
    <row r="143" spans="1:32" s="56" customFormat="1" ht="15.75" thickTop="1" x14ac:dyDescent="0.25">
      <c r="A143" s="39" t="s">
        <v>339</v>
      </c>
      <c r="B143" s="39" t="s">
        <v>340</v>
      </c>
      <c r="C143" s="39" t="s">
        <v>341</v>
      </c>
      <c r="D143" s="39" t="s">
        <v>27</v>
      </c>
      <c r="E143" s="39">
        <v>1</v>
      </c>
      <c r="F143" s="39" t="s">
        <v>33</v>
      </c>
      <c r="G143" s="39" t="s">
        <v>209</v>
      </c>
      <c r="H143" s="39" t="s">
        <v>40</v>
      </c>
      <c r="I143" s="39" t="s">
        <v>85</v>
      </c>
      <c r="J143" s="123">
        <v>2</v>
      </c>
      <c r="K143" s="39" t="s">
        <v>342</v>
      </c>
      <c r="L143" s="39"/>
      <c r="M143" s="39" t="s">
        <v>23</v>
      </c>
      <c r="N143" s="39" t="s">
        <v>86</v>
      </c>
      <c r="O143" s="124">
        <v>8.969697</v>
      </c>
      <c r="P143" s="124">
        <v>2.4120910000000002</v>
      </c>
      <c r="Q143" s="124">
        <v>0.72727269999999999</v>
      </c>
      <c r="R143" s="125" t="s">
        <v>343</v>
      </c>
      <c r="S143" s="125">
        <v>12</v>
      </c>
      <c r="T143" s="125" t="s">
        <v>87</v>
      </c>
      <c r="U143" s="125"/>
      <c r="V143" s="124">
        <v>9.9393940000000001</v>
      </c>
      <c r="W143" s="124">
        <v>4.7272730000000003</v>
      </c>
      <c r="X143" s="124">
        <v>1.5757576</v>
      </c>
      <c r="Y143" s="125" t="s">
        <v>343</v>
      </c>
      <c r="Z143" s="125">
        <v>5</v>
      </c>
      <c r="AA143" s="39" t="s">
        <v>87</v>
      </c>
      <c r="AB143" s="39"/>
      <c r="AC143" s="39" t="s">
        <v>344</v>
      </c>
      <c r="AD143" s="39" t="s">
        <v>345</v>
      </c>
      <c r="AE143" s="39" t="s">
        <v>90</v>
      </c>
      <c r="AF143" s="39" t="s">
        <v>346</v>
      </c>
    </row>
    <row r="144" spans="1:32" s="56" customFormat="1" x14ac:dyDescent="0.25">
      <c r="A144" s="39" t="s">
        <v>339</v>
      </c>
      <c r="B144" s="39" t="s">
        <v>347</v>
      </c>
      <c r="C144" s="126" t="s">
        <v>341</v>
      </c>
      <c r="D144" s="126" t="s">
        <v>27</v>
      </c>
      <c r="E144" s="39">
        <v>2</v>
      </c>
      <c r="F144" s="39" t="s">
        <v>33</v>
      </c>
      <c r="G144" s="39" t="s">
        <v>209</v>
      </c>
      <c r="H144" s="39" t="s">
        <v>40</v>
      </c>
      <c r="I144" s="39" t="s">
        <v>85</v>
      </c>
      <c r="J144" s="123">
        <v>2</v>
      </c>
      <c r="K144" s="39" t="s">
        <v>342</v>
      </c>
      <c r="L144" s="39"/>
      <c r="M144" s="39" t="s">
        <v>23</v>
      </c>
      <c r="N144" s="39" t="s">
        <v>94</v>
      </c>
      <c r="O144" s="124">
        <v>8.3636359999999996</v>
      </c>
      <c r="P144" s="124">
        <v>3.449757</v>
      </c>
      <c r="Q144" s="124">
        <v>1.0909091</v>
      </c>
      <c r="R144" s="125" t="s">
        <v>343</v>
      </c>
      <c r="S144" s="125">
        <v>8</v>
      </c>
      <c r="T144" s="125" t="s">
        <v>87</v>
      </c>
      <c r="U144" s="125"/>
      <c r="V144" s="124">
        <v>9.5757580000000004</v>
      </c>
      <c r="W144" s="124">
        <v>3.449757</v>
      </c>
      <c r="X144" s="124">
        <v>1.0909091</v>
      </c>
      <c r="Y144" s="125" t="s">
        <v>343</v>
      </c>
      <c r="Z144" s="125">
        <v>10</v>
      </c>
      <c r="AA144" s="39" t="s">
        <v>87</v>
      </c>
      <c r="AB144" s="39"/>
      <c r="AC144" s="39" t="s">
        <v>344</v>
      </c>
      <c r="AD144" s="39" t="s">
        <v>348</v>
      </c>
      <c r="AE144" s="39" t="s">
        <v>90</v>
      </c>
      <c r="AF144" s="39" t="s">
        <v>346</v>
      </c>
    </row>
    <row r="145" spans="1:32" s="56" customFormat="1" x14ac:dyDescent="0.25">
      <c r="A145" s="39" t="s">
        <v>339</v>
      </c>
      <c r="B145" s="39" t="s">
        <v>349</v>
      </c>
      <c r="C145" s="126" t="s">
        <v>341</v>
      </c>
      <c r="D145" s="126" t="s">
        <v>27</v>
      </c>
      <c r="E145" s="39">
        <v>3</v>
      </c>
      <c r="F145" s="39" t="s">
        <v>33</v>
      </c>
      <c r="G145" s="39" t="s">
        <v>196</v>
      </c>
      <c r="H145" s="39" t="s">
        <v>40</v>
      </c>
      <c r="I145" s="39" t="s">
        <v>85</v>
      </c>
      <c r="J145" s="123">
        <v>2</v>
      </c>
      <c r="K145" s="39" t="s">
        <v>342</v>
      </c>
      <c r="L145" s="39"/>
      <c r="M145" s="39" t="s">
        <v>33</v>
      </c>
      <c r="N145" s="39" t="s">
        <v>86</v>
      </c>
      <c r="O145" s="124">
        <v>8.8484850000000002</v>
      </c>
      <c r="P145" s="124">
        <v>1.206045</v>
      </c>
      <c r="Q145" s="124">
        <v>0.36363640000000003</v>
      </c>
      <c r="R145" s="125" t="s">
        <v>343</v>
      </c>
      <c r="S145" s="125">
        <v>12</v>
      </c>
      <c r="T145" s="125" t="s">
        <v>87</v>
      </c>
      <c r="U145" s="125"/>
      <c r="V145" s="124">
        <v>9.2121209999999998</v>
      </c>
      <c r="W145" s="124">
        <v>4.7272730000000003</v>
      </c>
      <c r="X145" s="124">
        <v>1.5757576</v>
      </c>
      <c r="Y145" s="125" t="s">
        <v>343</v>
      </c>
      <c r="Z145" s="125">
        <v>5</v>
      </c>
      <c r="AA145" s="39" t="s">
        <v>87</v>
      </c>
      <c r="AB145" s="39"/>
      <c r="AC145" s="39" t="s">
        <v>344</v>
      </c>
      <c r="AD145" s="39" t="s">
        <v>345</v>
      </c>
      <c r="AE145" s="39" t="s">
        <v>90</v>
      </c>
      <c r="AF145" s="39" t="s">
        <v>346</v>
      </c>
    </row>
    <row r="146" spans="1:32" s="56" customFormat="1" x14ac:dyDescent="0.25">
      <c r="A146" s="39" t="s">
        <v>339</v>
      </c>
      <c r="B146" s="39" t="s">
        <v>350</v>
      </c>
      <c r="C146" s="126" t="s">
        <v>341</v>
      </c>
      <c r="D146" s="126" t="s">
        <v>27</v>
      </c>
      <c r="E146" s="39">
        <v>4</v>
      </c>
      <c r="F146" s="39" t="s">
        <v>33</v>
      </c>
      <c r="G146" s="39" t="s">
        <v>196</v>
      </c>
      <c r="H146" s="39" t="s">
        <v>40</v>
      </c>
      <c r="I146" s="39" t="s">
        <v>85</v>
      </c>
      <c r="J146" s="123">
        <v>2</v>
      </c>
      <c r="K146" s="39" t="s">
        <v>342</v>
      </c>
      <c r="L146" s="39"/>
      <c r="M146" s="39" t="s">
        <v>33</v>
      </c>
      <c r="N146" s="39" t="s">
        <v>94</v>
      </c>
      <c r="O146" s="124">
        <v>7.7575760000000002</v>
      </c>
      <c r="P146" s="124">
        <v>2.2998379999999998</v>
      </c>
      <c r="Q146" s="124">
        <v>0.72727269999999999</v>
      </c>
      <c r="R146" s="125" t="s">
        <v>343</v>
      </c>
      <c r="S146" s="125">
        <v>8</v>
      </c>
      <c r="T146" s="125" t="s">
        <v>87</v>
      </c>
      <c r="U146" s="125"/>
      <c r="V146" s="124">
        <v>8.8484850000000002</v>
      </c>
      <c r="W146" s="124">
        <v>2.6831450000000001</v>
      </c>
      <c r="X146" s="124">
        <v>0.84848480000000004</v>
      </c>
      <c r="Y146" s="125" t="s">
        <v>343</v>
      </c>
      <c r="Z146" s="125">
        <v>10</v>
      </c>
      <c r="AA146" s="39" t="s">
        <v>87</v>
      </c>
      <c r="AB146" s="39"/>
      <c r="AC146" s="39" t="s">
        <v>344</v>
      </c>
      <c r="AD146" s="39" t="s">
        <v>348</v>
      </c>
      <c r="AE146" s="39" t="s">
        <v>90</v>
      </c>
      <c r="AF146" s="39" t="s">
        <v>346</v>
      </c>
    </row>
    <row r="147" spans="1:32" s="127" customFormat="1" x14ac:dyDescent="0.25">
      <c r="A147" s="56" t="s">
        <v>313</v>
      </c>
      <c r="B147" s="56" t="s">
        <v>351</v>
      </c>
      <c r="C147" s="56" t="s">
        <v>341</v>
      </c>
      <c r="D147" s="56" t="s">
        <v>27</v>
      </c>
      <c r="E147" s="56">
        <v>1</v>
      </c>
      <c r="F147" s="56" t="s">
        <v>33</v>
      </c>
      <c r="G147" s="56" t="s">
        <v>117</v>
      </c>
      <c r="H147" s="56" t="s">
        <v>40</v>
      </c>
      <c r="I147" s="56" t="s">
        <v>85</v>
      </c>
      <c r="J147" s="92">
        <v>180</v>
      </c>
      <c r="K147" s="56"/>
      <c r="L147" s="56"/>
      <c r="M147" s="56" t="s">
        <v>23</v>
      </c>
      <c r="N147" s="56" t="s">
        <v>86</v>
      </c>
      <c r="O147" s="109">
        <v>469.7</v>
      </c>
      <c r="P147" s="93">
        <f>Q147*(SQRT(S147))</f>
        <v>39.157119403755942</v>
      </c>
      <c r="Q147" s="109">
        <v>14.8</v>
      </c>
      <c r="R147" s="56"/>
      <c r="S147" s="56">
        <v>7</v>
      </c>
      <c r="T147" s="56" t="s">
        <v>87</v>
      </c>
      <c r="U147" s="56"/>
      <c r="V147" s="109">
        <v>500.1</v>
      </c>
      <c r="W147" s="109">
        <f>X147*SQRT(Z147)</f>
        <v>64.911478183754213</v>
      </c>
      <c r="X147" s="109">
        <v>26.5</v>
      </c>
      <c r="Y147" s="56"/>
      <c r="Z147" s="110">
        <v>6</v>
      </c>
      <c r="AA147" s="110" t="s">
        <v>87</v>
      </c>
      <c r="AB147" s="110"/>
      <c r="AC147" s="56" t="s">
        <v>52</v>
      </c>
      <c r="AD147" s="56" t="s">
        <v>315</v>
      </c>
      <c r="AE147" s="56" t="s">
        <v>90</v>
      </c>
      <c r="AF147" s="56"/>
    </row>
  </sheetData>
  <conditionalFormatting sqref="A34">
    <cfRule type="duplicateValues" dxfId="65" priority="65"/>
  </conditionalFormatting>
  <conditionalFormatting sqref="B34">
    <cfRule type="duplicateValues" dxfId="64" priority="64"/>
  </conditionalFormatting>
  <conditionalFormatting sqref="A35">
    <cfRule type="duplicateValues" dxfId="63" priority="63"/>
  </conditionalFormatting>
  <conditionalFormatting sqref="B35">
    <cfRule type="duplicateValues" dxfId="62" priority="62"/>
  </conditionalFormatting>
  <conditionalFormatting sqref="A36">
    <cfRule type="duplicateValues" dxfId="61" priority="61"/>
  </conditionalFormatting>
  <conditionalFormatting sqref="B36">
    <cfRule type="duplicateValues" dxfId="60" priority="60"/>
  </conditionalFormatting>
  <conditionalFormatting sqref="A37">
    <cfRule type="duplicateValues" dxfId="59" priority="59"/>
  </conditionalFormatting>
  <conditionalFormatting sqref="B37">
    <cfRule type="duplicateValues" dxfId="58" priority="58"/>
  </conditionalFormatting>
  <conditionalFormatting sqref="A38">
    <cfRule type="duplicateValues" dxfId="57" priority="57"/>
  </conditionalFormatting>
  <conditionalFormatting sqref="B38">
    <cfRule type="duplicateValues" dxfId="56" priority="56"/>
  </conditionalFormatting>
  <conditionalFormatting sqref="A39">
    <cfRule type="duplicateValues" dxfId="55" priority="55"/>
  </conditionalFormatting>
  <conditionalFormatting sqref="B39">
    <cfRule type="duplicateValues" dxfId="54" priority="54"/>
  </conditionalFormatting>
  <conditionalFormatting sqref="A40">
    <cfRule type="duplicateValues" dxfId="53" priority="53"/>
  </conditionalFormatting>
  <conditionalFormatting sqref="B40">
    <cfRule type="duplicateValues" dxfId="52" priority="52"/>
  </conditionalFormatting>
  <conditionalFormatting sqref="A41">
    <cfRule type="duplicateValues" dxfId="51" priority="51"/>
  </conditionalFormatting>
  <conditionalFormatting sqref="B41:D41">
    <cfRule type="duplicateValues" dxfId="50" priority="49"/>
  </conditionalFormatting>
  <conditionalFormatting sqref="B41:D41">
    <cfRule type="duplicateValues" dxfId="49" priority="50"/>
  </conditionalFormatting>
  <conditionalFormatting sqref="A42">
    <cfRule type="duplicateValues" dxfId="48" priority="48"/>
  </conditionalFormatting>
  <conditionalFormatting sqref="B42:D42">
    <cfRule type="duplicateValues" dxfId="47" priority="46"/>
  </conditionalFormatting>
  <conditionalFormatting sqref="B42:D42">
    <cfRule type="duplicateValues" dxfId="46" priority="47"/>
  </conditionalFormatting>
  <conditionalFormatting sqref="B47">
    <cfRule type="duplicateValues" dxfId="45" priority="45"/>
  </conditionalFormatting>
  <conditionalFormatting sqref="B48">
    <cfRule type="duplicateValues" dxfId="44" priority="44"/>
  </conditionalFormatting>
  <conditionalFormatting sqref="B49">
    <cfRule type="duplicateValues" dxfId="43" priority="43"/>
  </conditionalFormatting>
  <conditionalFormatting sqref="A83">
    <cfRule type="duplicateValues" dxfId="42" priority="42"/>
  </conditionalFormatting>
  <conditionalFormatting sqref="A84">
    <cfRule type="duplicateValues" dxfId="41" priority="41"/>
  </conditionalFormatting>
  <conditionalFormatting sqref="A85">
    <cfRule type="duplicateValues" dxfId="40" priority="40"/>
  </conditionalFormatting>
  <conditionalFormatting sqref="A86">
    <cfRule type="duplicateValues" dxfId="39" priority="39"/>
  </conditionalFormatting>
  <conditionalFormatting sqref="A91">
    <cfRule type="duplicateValues" dxfId="38" priority="38"/>
  </conditionalFormatting>
  <conditionalFormatting sqref="A92">
    <cfRule type="duplicateValues" dxfId="37" priority="37"/>
  </conditionalFormatting>
  <conditionalFormatting sqref="A93">
    <cfRule type="duplicateValues" dxfId="36" priority="36"/>
  </conditionalFormatting>
  <conditionalFormatting sqref="A94">
    <cfRule type="duplicateValues" dxfId="35" priority="35"/>
  </conditionalFormatting>
  <conditionalFormatting sqref="A95">
    <cfRule type="duplicateValues" dxfId="34" priority="34"/>
  </conditionalFormatting>
  <conditionalFormatting sqref="A104">
    <cfRule type="duplicateValues" dxfId="33" priority="33"/>
  </conditionalFormatting>
  <conditionalFormatting sqref="A105">
    <cfRule type="duplicateValues" dxfId="32" priority="32"/>
  </conditionalFormatting>
  <conditionalFormatting sqref="A106">
    <cfRule type="duplicateValues" dxfId="31" priority="31"/>
  </conditionalFormatting>
  <conditionalFormatting sqref="A107">
    <cfRule type="duplicateValues" dxfId="30" priority="30"/>
  </conditionalFormatting>
  <conditionalFormatting sqref="A108">
    <cfRule type="duplicateValues" dxfId="29" priority="29"/>
  </conditionalFormatting>
  <conditionalFormatting sqref="A96">
    <cfRule type="duplicateValues" dxfId="28" priority="28"/>
  </conditionalFormatting>
  <conditionalFormatting sqref="A103">
    <cfRule type="duplicateValues" dxfId="27" priority="27"/>
  </conditionalFormatting>
  <conditionalFormatting sqref="B50">
    <cfRule type="duplicateValues" dxfId="26" priority="66"/>
  </conditionalFormatting>
  <conditionalFormatting sqref="B51">
    <cfRule type="duplicateValues" dxfId="25" priority="25"/>
  </conditionalFormatting>
  <conditionalFormatting sqref="B52">
    <cfRule type="duplicateValues" dxfId="24" priority="24"/>
  </conditionalFormatting>
  <conditionalFormatting sqref="B53">
    <cfRule type="duplicateValues" dxfId="23" priority="23"/>
  </conditionalFormatting>
  <conditionalFormatting sqref="B54">
    <cfRule type="duplicateValues" dxfId="22" priority="26"/>
  </conditionalFormatting>
  <conditionalFormatting sqref="B55">
    <cfRule type="duplicateValues" dxfId="21" priority="21"/>
  </conditionalFormatting>
  <conditionalFormatting sqref="B56">
    <cfRule type="duplicateValues" dxfId="20" priority="20"/>
  </conditionalFormatting>
  <conditionalFormatting sqref="B57">
    <cfRule type="duplicateValues" dxfId="19" priority="19"/>
  </conditionalFormatting>
  <conditionalFormatting sqref="B58">
    <cfRule type="duplicateValues" dxfId="18" priority="22"/>
  </conditionalFormatting>
  <conditionalFormatting sqref="B91:B96 B103:B108">
    <cfRule type="duplicateValues" dxfId="17" priority="18"/>
  </conditionalFormatting>
  <conditionalFormatting sqref="A147">
    <cfRule type="duplicateValues" dxfId="16" priority="17"/>
  </conditionalFormatting>
  <conditionalFormatting sqref="B147">
    <cfRule type="duplicateValues" dxfId="15" priority="16"/>
  </conditionalFormatting>
  <conditionalFormatting sqref="B59">
    <cfRule type="duplicateValues" dxfId="14" priority="14"/>
  </conditionalFormatting>
  <conditionalFormatting sqref="B60">
    <cfRule type="duplicateValues" dxfId="13" priority="13"/>
  </conditionalFormatting>
  <conditionalFormatting sqref="B61">
    <cfRule type="duplicateValues" dxfId="12" priority="12"/>
  </conditionalFormatting>
  <conditionalFormatting sqref="B62">
    <cfRule type="duplicateValues" dxfId="11" priority="15"/>
  </conditionalFormatting>
  <conditionalFormatting sqref="A87">
    <cfRule type="duplicateValues" dxfId="10" priority="11"/>
  </conditionalFormatting>
  <conditionalFormatting sqref="A88">
    <cfRule type="duplicateValues" dxfId="9" priority="10"/>
  </conditionalFormatting>
  <conditionalFormatting sqref="A89">
    <cfRule type="duplicateValues" dxfId="8" priority="9"/>
  </conditionalFormatting>
  <conditionalFormatting sqref="A90">
    <cfRule type="duplicateValues" dxfId="7" priority="8"/>
  </conditionalFormatting>
  <conditionalFormatting sqref="A97">
    <cfRule type="duplicateValues" dxfId="6" priority="7"/>
  </conditionalFormatting>
  <conditionalFormatting sqref="A98">
    <cfRule type="duplicateValues" dxfId="5" priority="6"/>
  </conditionalFormatting>
  <conditionalFormatting sqref="A99">
    <cfRule type="duplicateValues" dxfId="4" priority="5"/>
  </conditionalFormatting>
  <conditionalFormatting sqref="A100">
    <cfRule type="duplicateValues" dxfId="3" priority="4"/>
  </conditionalFormatting>
  <conditionalFormatting sqref="A101">
    <cfRule type="duplicateValues" dxfId="2" priority="3"/>
  </conditionalFormatting>
  <conditionalFormatting sqref="A102">
    <cfRule type="duplicateValues" dxfId="1" priority="2"/>
  </conditionalFormatting>
  <conditionalFormatting sqref="B97:B10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
  <sheetViews>
    <sheetView tabSelected="1" workbookViewId="0">
      <selection sqref="A1:XFD1048576"/>
    </sheetView>
  </sheetViews>
  <sheetFormatPr defaultRowHeight="15" x14ac:dyDescent="0.25"/>
  <cols>
    <col min="1" max="1" width="16.5703125" bestFit="1" customWidth="1"/>
    <col min="2" max="2" width="18.7109375" bestFit="1" customWidth="1"/>
    <col min="3" max="3" width="17.28515625" bestFit="1" customWidth="1"/>
    <col min="7" max="7" width="14.85546875" bestFit="1" customWidth="1"/>
    <col min="8" max="8" width="9.5703125" bestFit="1" customWidth="1"/>
    <col min="9" max="9" width="16.7109375" bestFit="1" customWidth="1"/>
    <col min="10" max="10" width="14" bestFit="1" customWidth="1"/>
    <col min="11" max="11" width="13.7109375" bestFit="1" customWidth="1"/>
    <col min="13" max="13" width="19.5703125" bestFit="1" customWidth="1"/>
    <col min="14" max="14" width="16.7109375" bestFit="1" customWidth="1"/>
    <col min="15" max="15" width="16.42578125" bestFit="1" customWidth="1"/>
    <col min="16" max="16" width="15.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357</v>
      </c>
    </row>
    <row r="2" spans="1:19" x14ac:dyDescent="0.25">
      <c r="A2" t="s">
        <v>44</v>
      </c>
      <c r="B2" t="s">
        <v>45</v>
      </c>
      <c r="C2" t="s">
        <v>46</v>
      </c>
      <c r="D2" t="s">
        <v>31</v>
      </c>
      <c r="E2" t="s">
        <v>47</v>
      </c>
      <c r="F2" t="s">
        <v>33</v>
      </c>
      <c r="H2">
        <v>120</v>
      </c>
      <c r="I2">
        <v>30.1</v>
      </c>
      <c r="J2">
        <f>K2*SQRT(L2)</f>
        <v>45.5</v>
      </c>
      <c r="K2">
        <v>9.1</v>
      </c>
      <c r="L2">
        <v>25</v>
      </c>
      <c r="M2">
        <v>27.3</v>
      </c>
      <c r="N2">
        <f>O2/SQRT(P2)</f>
        <v>1.48</v>
      </c>
      <c r="O2">
        <v>7.4</v>
      </c>
      <c r="P2">
        <v>25</v>
      </c>
      <c r="R2" t="s">
        <v>35</v>
      </c>
      <c r="S2">
        <v>8</v>
      </c>
    </row>
    <row r="3" spans="1:19" x14ac:dyDescent="0.25">
      <c r="A3" t="s">
        <v>18</v>
      </c>
      <c r="B3" t="s">
        <v>19</v>
      </c>
      <c r="C3" t="s">
        <v>20</v>
      </c>
      <c r="D3" t="s">
        <v>21</v>
      </c>
      <c r="E3" t="s">
        <v>22</v>
      </c>
      <c r="F3" t="s">
        <v>23</v>
      </c>
      <c r="H3">
        <v>84</v>
      </c>
      <c r="I3">
        <v>228.2</v>
      </c>
      <c r="J3">
        <f>K3*SQRT(L3)</f>
        <v>22.452171387195495</v>
      </c>
      <c r="K3">
        <v>7.1</v>
      </c>
      <c r="L3">
        <v>10</v>
      </c>
      <c r="M3">
        <v>270.5</v>
      </c>
      <c r="N3">
        <f>O3/SQRT(P3)</f>
        <v>1.2332882874656679</v>
      </c>
      <c r="O3">
        <v>3.9</v>
      </c>
      <c r="P3">
        <v>10</v>
      </c>
      <c r="Q3" t="s">
        <v>24</v>
      </c>
      <c r="S3">
        <v>1</v>
      </c>
    </row>
    <row r="4" spans="1:19" x14ac:dyDescent="0.25">
      <c r="A4" t="s">
        <v>25</v>
      </c>
      <c r="B4" t="s">
        <v>26</v>
      </c>
      <c r="C4" t="s">
        <v>20</v>
      </c>
      <c r="D4" t="s">
        <v>21</v>
      </c>
      <c r="E4" t="s">
        <v>27</v>
      </c>
      <c r="F4" t="s">
        <v>23</v>
      </c>
      <c r="H4">
        <v>112</v>
      </c>
      <c r="I4">
        <v>563.70000000000005</v>
      </c>
      <c r="J4">
        <f>K4*SQRT(L4)</f>
        <v>50.982349886995209</v>
      </c>
      <c r="K4">
        <v>11.4</v>
      </c>
      <c r="L4">
        <v>20</v>
      </c>
      <c r="M4">
        <v>628.9</v>
      </c>
      <c r="N4">
        <f>O4/SQRT(P4)</f>
        <v>3.395352861284314</v>
      </c>
      <c r="O4">
        <v>14.8</v>
      </c>
      <c r="P4">
        <v>19</v>
      </c>
      <c r="Q4" t="s">
        <v>28</v>
      </c>
      <c r="S4">
        <v>2</v>
      </c>
    </row>
    <row r="5" spans="1:19" x14ac:dyDescent="0.25">
      <c r="A5" t="s">
        <v>29</v>
      </c>
      <c r="B5" t="s">
        <v>30</v>
      </c>
      <c r="C5" t="s">
        <v>20</v>
      </c>
      <c r="D5" t="s">
        <v>31</v>
      </c>
      <c r="E5" t="s">
        <v>32</v>
      </c>
      <c r="F5" t="s">
        <v>33</v>
      </c>
      <c r="H5">
        <v>270</v>
      </c>
      <c r="I5">
        <v>24.411704</v>
      </c>
      <c r="J5">
        <f>K5*SQRT(L5)</f>
        <v>1.53</v>
      </c>
      <c r="K5">
        <v>0.51</v>
      </c>
      <c r="L5">
        <v>9</v>
      </c>
      <c r="M5">
        <v>40.756044000000003</v>
      </c>
      <c r="N5">
        <f>O5/SQRT(P5)</f>
        <v>1.3620283000000002</v>
      </c>
      <c r="O5">
        <v>4.0860849000000004</v>
      </c>
      <c r="P5">
        <v>9</v>
      </c>
      <c r="Q5" t="s">
        <v>34</v>
      </c>
      <c r="R5" t="s">
        <v>35</v>
      </c>
      <c r="S5">
        <v>3</v>
      </c>
    </row>
    <row r="6" spans="1:19" x14ac:dyDescent="0.25">
      <c r="A6" t="s">
        <v>36</v>
      </c>
      <c r="B6" t="s">
        <v>37</v>
      </c>
      <c r="C6" t="s">
        <v>20</v>
      </c>
      <c r="D6" t="s">
        <v>31</v>
      </c>
      <c r="E6" t="s">
        <v>32</v>
      </c>
      <c r="F6" t="s">
        <v>33</v>
      </c>
      <c r="H6">
        <v>56</v>
      </c>
      <c r="I6">
        <v>18.303000000000001</v>
      </c>
      <c r="J6">
        <f>K6*SQRT(L6)</f>
        <v>1.7935509471436824</v>
      </c>
      <c r="K6">
        <v>0.435</v>
      </c>
      <c r="L6">
        <v>17</v>
      </c>
      <c r="M6">
        <v>20.05</v>
      </c>
      <c r="N6">
        <f>O6/SQRT(P6)</f>
        <v>0.13058636988598771</v>
      </c>
      <c r="O6">
        <v>0.58399999999999996</v>
      </c>
      <c r="P6">
        <v>20</v>
      </c>
      <c r="Q6" t="s">
        <v>24</v>
      </c>
      <c r="S6">
        <v>4</v>
      </c>
    </row>
    <row r="7" spans="1:19" x14ac:dyDescent="0.25">
      <c r="A7" t="s">
        <v>42</v>
      </c>
      <c r="B7" t="s">
        <v>43</v>
      </c>
      <c r="C7" t="s">
        <v>20</v>
      </c>
      <c r="D7" t="s">
        <v>31</v>
      </c>
      <c r="E7" t="s">
        <v>32</v>
      </c>
      <c r="F7" t="s">
        <v>33</v>
      </c>
      <c r="I7">
        <v>33.053435</v>
      </c>
      <c r="J7">
        <f>K7*SQRT(L7)</f>
        <v>1.6157259309001017</v>
      </c>
      <c r="K7">
        <v>0.61068699999999998</v>
      </c>
      <c r="L7">
        <v>7</v>
      </c>
      <c r="M7">
        <v>37.633588000000003</v>
      </c>
      <c r="N7">
        <f>O7/SQRT(P7)</f>
        <v>0.46163598025717184</v>
      </c>
      <c r="O7">
        <v>1.221374</v>
      </c>
      <c r="P7">
        <v>7</v>
      </c>
      <c r="R7" t="s">
        <v>35</v>
      </c>
      <c r="S7">
        <v>7</v>
      </c>
    </row>
    <row r="8" spans="1:19" x14ac:dyDescent="0.25">
      <c r="A8" t="s">
        <v>50</v>
      </c>
      <c r="B8" t="s">
        <v>51</v>
      </c>
      <c r="C8" t="s">
        <v>20</v>
      </c>
      <c r="D8" t="s">
        <v>21</v>
      </c>
      <c r="E8" t="s">
        <v>27</v>
      </c>
      <c r="F8" t="s">
        <v>33</v>
      </c>
      <c r="H8">
        <v>77</v>
      </c>
      <c r="I8">
        <v>231.7</v>
      </c>
      <c r="J8">
        <f>K8*SQRT(L8)</f>
        <v>42.932505167995963</v>
      </c>
      <c r="K8">
        <v>19.2</v>
      </c>
      <c r="L8">
        <v>5</v>
      </c>
      <c r="M8">
        <v>248.8</v>
      </c>
      <c r="N8">
        <f>O8/SQRT(P8)</f>
        <v>3.8907582808496337</v>
      </c>
      <c r="O8">
        <v>8.6999999999999993</v>
      </c>
      <c r="P8">
        <v>5</v>
      </c>
      <c r="Q8" t="s">
        <v>52</v>
      </c>
      <c r="S8">
        <v>10</v>
      </c>
    </row>
    <row r="9" spans="1:19" x14ac:dyDescent="0.25">
      <c r="A9" t="s">
        <v>55</v>
      </c>
      <c r="B9" t="s">
        <v>56</v>
      </c>
      <c r="C9" t="s">
        <v>20</v>
      </c>
      <c r="D9" t="s">
        <v>31</v>
      </c>
      <c r="E9" t="s">
        <v>32</v>
      </c>
      <c r="F9" t="s">
        <v>23</v>
      </c>
      <c r="I9">
        <v>24.9</v>
      </c>
      <c r="J9">
        <f>K9*SQRT(L9)</f>
        <v>1.59</v>
      </c>
      <c r="K9">
        <v>0.53</v>
      </c>
      <c r="L9">
        <v>9</v>
      </c>
      <c r="M9">
        <v>35.4</v>
      </c>
      <c r="N9">
        <f>0.97*SQRT(9)</f>
        <v>2.91</v>
      </c>
      <c r="O9">
        <f>2.9/SQRT(9)</f>
        <v>0.96666666666666667</v>
      </c>
      <c r="P9">
        <v>9</v>
      </c>
      <c r="Q9" t="s">
        <v>24</v>
      </c>
      <c r="R9" t="s">
        <v>35</v>
      </c>
      <c r="S9">
        <v>12</v>
      </c>
    </row>
    <row r="10" spans="1:19" x14ac:dyDescent="0.25">
      <c r="A10" t="s">
        <v>153</v>
      </c>
      <c r="B10" t="s">
        <v>352</v>
      </c>
      <c r="C10" t="s">
        <v>20</v>
      </c>
      <c r="D10" t="s">
        <v>31</v>
      </c>
      <c r="E10" t="s">
        <v>155</v>
      </c>
      <c r="F10" t="s">
        <v>33</v>
      </c>
      <c r="G10">
        <v>1</v>
      </c>
      <c r="H10">
        <f>12*7 + 20</f>
        <v>104</v>
      </c>
      <c r="I10">
        <v>35</v>
      </c>
      <c r="J10">
        <f>K10*SQRT(L10)</f>
        <v>6.8585712797928977</v>
      </c>
      <c r="K10">
        <v>2.8</v>
      </c>
      <c r="L10">
        <v>6</v>
      </c>
      <c r="M10">
        <v>55.6</v>
      </c>
      <c r="N10">
        <f>4.2*SQRT(6)</f>
        <v>10.287856919689348</v>
      </c>
      <c r="O10">
        <v>4.2</v>
      </c>
      <c r="P10">
        <v>6</v>
      </c>
      <c r="Q10" t="s">
        <v>24</v>
      </c>
      <c r="S10">
        <v>13</v>
      </c>
    </row>
    <row r="11" spans="1:19" x14ac:dyDescent="0.25">
      <c r="A11" t="s">
        <v>334</v>
      </c>
      <c r="B11" t="s">
        <v>354</v>
      </c>
      <c r="C11" t="s">
        <v>20</v>
      </c>
      <c r="D11" t="s">
        <v>21</v>
      </c>
      <c r="E11" t="s">
        <v>22</v>
      </c>
      <c r="F11" t="s">
        <v>33</v>
      </c>
      <c r="H11">
        <f>12*7 +22</f>
        <v>106</v>
      </c>
      <c r="I11">
        <v>240</v>
      </c>
      <c r="J11">
        <v>34.1</v>
      </c>
      <c r="K11">
        <f>34.1/SQRT(3)</f>
        <v>19.687644179366242</v>
      </c>
      <c r="L11">
        <v>3</v>
      </c>
      <c r="M11">
        <v>251</v>
      </c>
      <c r="N11">
        <v>15.9</v>
      </c>
      <c r="O11">
        <f>15.9/SQRT(4)</f>
        <v>7.95</v>
      </c>
      <c r="P11">
        <v>4</v>
      </c>
      <c r="Q11" t="s">
        <v>288</v>
      </c>
      <c r="S11">
        <v>15</v>
      </c>
    </row>
    <row r="12" spans="1:19" x14ac:dyDescent="0.25">
      <c r="A12" t="s">
        <v>38</v>
      </c>
      <c r="B12" t="s">
        <v>39</v>
      </c>
      <c r="C12" t="s">
        <v>40</v>
      </c>
      <c r="D12" t="s">
        <v>31</v>
      </c>
      <c r="E12" t="s">
        <v>32</v>
      </c>
      <c r="F12" t="s">
        <v>23</v>
      </c>
      <c r="G12">
        <v>1</v>
      </c>
      <c r="H12">
        <v>119</v>
      </c>
      <c r="I12">
        <v>35.1</v>
      </c>
      <c r="J12">
        <f>K12*SQRT(L12)</f>
        <v>2.2400000000000002</v>
      </c>
      <c r="K12">
        <v>0.56000000000000005</v>
      </c>
      <c r="L12">
        <v>16</v>
      </c>
      <c r="M12">
        <v>37.299999999999997</v>
      </c>
      <c r="N12">
        <f>O12/SQRT(P12)</f>
        <v>0.17</v>
      </c>
      <c r="O12">
        <v>0.68</v>
      </c>
      <c r="P12">
        <v>16</v>
      </c>
      <c r="S12">
        <v>5</v>
      </c>
    </row>
    <row r="13" spans="1:19" x14ac:dyDescent="0.25">
      <c r="A13" t="s">
        <v>38</v>
      </c>
      <c r="B13" t="s">
        <v>41</v>
      </c>
      <c r="C13" t="s">
        <v>40</v>
      </c>
      <c r="D13" t="s">
        <v>31</v>
      </c>
      <c r="E13" t="s">
        <v>32</v>
      </c>
      <c r="F13" t="s">
        <v>33</v>
      </c>
      <c r="G13">
        <v>2</v>
      </c>
      <c r="H13">
        <v>119</v>
      </c>
      <c r="I13">
        <v>32.700000000000003</v>
      </c>
      <c r="J13">
        <f>K13*SQRT(L13)</f>
        <v>3.32</v>
      </c>
      <c r="K13">
        <v>0.83</v>
      </c>
      <c r="L13">
        <v>16</v>
      </c>
      <c r="M13">
        <v>36.200000000000003</v>
      </c>
      <c r="N13">
        <f>O13/SQRT(P13)</f>
        <v>0.17499999999999999</v>
      </c>
      <c r="O13">
        <v>0.7</v>
      </c>
      <c r="P13">
        <v>16</v>
      </c>
      <c r="S13">
        <v>6</v>
      </c>
    </row>
    <row r="14" spans="1:19" x14ac:dyDescent="0.25">
      <c r="A14" t="s">
        <v>48</v>
      </c>
      <c r="B14" t="s">
        <v>49</v>
      </c>
      <c r="C14" t="s">
        <v>40</v>
      </c>
      <c r="D14" t="s">
        <v>31</v>
      </c>
      <c r="E14" t="s">
        <v>32</v>
      </c>
      <c r="F14" t="s">
        <v>33</v>
      </c>
      <c r="H14">
        <v>84</v>
      </c>
      <c r="I14">
        <v>27.99</v>
      </c>
      <c r="J14">
        <f>K14*SQRT(L14)</f>
        <v>0.82219219164377866</v>
      </c>
      <c r="K14">
        <v>0.26</v>
      </c>
      <c r="L14">
        <v>10</v>
      </c>
      <c r="M14">
        <v>32.36</v>
      </c>
      <c r="N14">
        <f>O14/SQRT(P14)</f>
        <v>0.20238577025077628</v>
      </c>
      <c r="O14">
        <v>0.64</v>
      </c>
      <c r="P14">
        <v>10</v>
      </c>
      <c r="Q14" t="s">
        <v>24</v>
      </c>
      <c r="S14">
        <v>9</v>
      </c>
    </row>
    <row r="15" spans="1:19" x14ac:dyDescent="0.25">
      <c r="A15" t="s">
        <v>53</v>
      </c>
      <c r="B15" t="s">
        <v>356</v>
      </c>
      <c r="C15" t="s">
        <v>40</v>
      </c>
      <c r="D15" t="s">
        <v>31</v>
      </c>
      <c r="E15" t="s">
        <v>32</v>
      </c>
      <c r="F15" t="s">
        <v>33</v>
      </c>
      <c r="H15">
        <v>119</v>
      </c>
      <c r="I15">
        <v>23.32</v>
      </c>
      <c r="J15">
        <f>K15*SQRT(L15)</f>
        <v>1.1512601791080936</v>
      </c>
      <c r="K15">
        <v>0.47</v>
      </c>
      <c r="L15">
        <v>6</v>
      </c>
      <c r="M15">
        <v>35.18</v>
      </c>
      <c r="N15">
        <f>O15/SQRT(P15)</f>
        <v>0.46132056822416523</v>
      </c>
      <c r="O15">
        <v>1.1299999999999999</v>
      </c>
      <c r="P15">
        <v>6</v>
      </c>
      <c r="Q15" t="s">
        <v>24</v>
      </c>
      <c r="S15">
        <v>11</v>
      </c>
    </row>
    <row r="16" spans="1:19" x14ac:dyDescent="0.25">
      <c r="A16" t="s">
        <v>153</v>
      </c>
      <c r="B16" t="s">
        <v>353</v>
      </c>
      <c r="C16" t="s">
        <v>40</v>
      </c>
      <c r="D16" t="s">
        <v>31</v>
      </c>
      <c r="E16" t="s">
        <v>155</v>
      </c>
      <c r="F16" t="s">
        <v>33</v>
      </c>
      <c r="G16">
        <v>1</v>
      </c>
      <c r="H16">
        <f>12*7 + 20</f>
        <v>104</v>
      </c>
      <c r="I16">
        <v>35</v>
      </c>
      <c r="J16">
        <f>K16*SQRT(L16)</f>
        <v>6.8585712797928977</v>
      </c>
      <c r="K16">
        <v>2.8</v>
      </c>
      <c r="L16">
        <v>6</v>
      </c>
      <c r="M16">
        <v>41.8</v>
      </c>
      <c r="N16">
        <f>3.7*SQRT(6)</f>
        <v>9.063112048297759</v>
      </c>
      <c r="O16">
        <v>3.7</v>
      </c>
      <c r="P16">
        <v>6</v>
      </c>
      <c r="Q16" t="s">
        <v>24</v>
      </c>
      <c r="S16">
        <v>14</v>
      </c>
    </row>
    <row r="17" spans="1:19" x14ac:dyDescent="0.25">
      <c r="A17" t="s">
        <v>248</v>
      </c>
      <c r="B17" t="s">
        <v>355</v>
      </c>
      <c r="C17" t="s">
        <v>40</v>
      </c>
      <c r="D17" t="s">
        <v>31</v>
      </c>
      <c r="E17" t="s">
        <v>32</v>
      </c>
      <c r="F17" t="s">
        <v>23</v>
      </c>
      <c r="H17">
        <f>25*7</f>
        <v>175</v>
      </c>
      <c r="I17">
        <v>36.140349999999998</v>
      </c>
      <c r="J17">
        <v>4.2973499999999998</v>
      </c>
      <c r="K17">
        <v>1.754386</v>
      </c>
      <c r="L17">
        <v>6</v>
      </c>
      <c r="M17">
        <v>48.245609999999999</v>
      </c>
      <c r="N17">
        <v>4.2973499999999998</v>
      </c>
      <c r="O17">
        <v>1.754386</v>
      </c>
      <c r="P17">
        <v>6</v>
      </c>
      <c r="Q17" t="s">
        <v>34</v>
      </c>
      <c r="S17">
        <v>16</v>
      </c>
    </row>
  </sheetData>
  <sortState xmlns:xlrd2="http://schemas.microsoft.com/office/spreadsheetml/2017/richdata2" ref="A2:S17">
    <sortCondition ref="C2:C1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Body_Weight</vt:lpstr>
      <vt:lpstr>Body_Weight F0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Anwer</cp:lastModifiedBy>
  <dcterms:created xsi:type="dcterms:W3CDTF">2019-07-31T05:27:44Z</dcterms:created>
  <dcterms:modified xsi:type="dcterms:W3CDTF">2019-08-05T01:08:31Z</dcterms:modified>
</cp:coreProperties>
</file>