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<sst xmlns="http://schemas.openxmlformats.org/spreadsheetml/2006/main" count="48" uniqueCount="39">
  <si>
    <t>Manual Test:</t>
  </si>
  <si>
    <t>Bond Area per specimen:</t>
  </si>
  <si>
    <t>Replicate</t>
  </si>
  <si>
    <t>Volume (gallons)</t>
  </si>
  <si>
    <t>Force (lbs)</t>
  </si>
  <si>
    <t>Calculated Stress (psi)</t>
  </si>
  <si>
    <t>Uncertainty (psi)</t>
  </si>
  <si>
    <t>in^2</t>
  </si>
  <si>
    <t>PTFE 1 (T4.1)</t>
  </si>
  <si>
    <t>Area Variation:</t>
  </si>
  <si>
    <t>PTFE 2 (T4.2)</t>
  </si>
  <si>
    <t>Volume Variation:</t>
  </si>
  <si>
    <t>gal</t>
  </si>
  <si>
    <t>PTFE 3 (T4.3)</t>
  </si>
  <si>
    <t>Weight Variation</t>
  </si>
  <si>
    <t>lbs</t>
  </si>
  <si>
    <t>Carbon Fiber 1 (T6.1)</t>
  </si>
  <si>
    <t>Carbon Fiber 2 (T6.2)</t>
  </si>
  <si>
    <t>Carbon Fiber 3 (T6.3)</t>
  </si>
  <si>
    <t>Shear Stress at Failure</t>
  </si>
  <si>
    <t>Uncertainty %</t>
  </si>
  <si>
    <t>Analysis:</t>
  </si>
  <si>
    <t>PTFE  (psi):</t>
  </si>
  <si>
    <t>CF  (psi):</t>
  </si>
  <si>
    <t>Sample Mean:</t>
  </si>
  <si>
    <t>SD:</t>
  </si>
  <si>
    <t>Degrees Freedom:</t>
  </si>
  <si>
    <t>Confidence Level</t>
  </si>
  <si>
    <t>T value</t>
  </si>
  <si>
    <t>Std. Error</t>
  </si>
  <si>
    <t>PTFE Mean Uncertainty:</t>
  </si>
  <si>
    <t>Population Mean</t>
  </si>
  <si>
    <t>CF Mean Uncertainty:</t>
  </si>
  <si>
    <t>Min. Failure Stress</t>
  </si>
  <si>
    <t>Test Uncertainty:</t>
  </si>
  <si>
    <t>Confidence Interval</t>
  </si>
  <si>
    <t>Internal Tank Stress</t>
  </si>
  <si>
    <t>Factor of Safety (N)</t>
  </si>
  <si>
    <t>SD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</si>
</sst>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</font>
    <font/>
    <font>
      <sz val="11.0"/>
      <color rgb="FF000000"/>
      <name val="'Times New Roman'"/>
    </font>
    <font>
      <b/>
    </font>
    <font>
      <b/>
      <sz val="11.0"/>
      <color rgb="FF000000"/>
      <name val="'Times New Roman'"/>
    </font>
    <font>
      <i/>
    </font>
  </fonts>
  <fills count="2">
    <fill>
      <patternFill patternType="none"/>
    </fill>
    <fill>
      <patternFill patternType="lightGray"/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2" numFmtId="0" xfId="0" applyAlignment="1" applyBorder="1" applyFont="1">
      <alignment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vertical="top"/>
    </xf>
    <xf borderId="0" fillId="0" fontId="1" numFmtId="2" xfId="0" applyFont="1" applyNumberFormat="1"/>
    <xf borderId="2" fillId="0" fontId="3" numFmtId="0" xfId="0" applyAlignment="1" applyBorder="1" applyFont="1">
      <alignment horizontal="center"/>
    </xf>
    <xf borderId="3" fillId="0" fontId="1" numFmtId="0" xfId="0" applyBorder="1" applyFont="1"/>
    <xf borderId="4" fillId="0" fontId="1" numFmtId="0" xfId="0" applyBorder="1" applyFont="1"/>
    <xf borderId="1" fillId="0" fontId="4" numFmtId="0" xfId="0" applyAlignment="1" applyBorder="1" applyFont="1">
      <alignment/>
    </xf>
    <xf borderId="1" fillId="0" fontId="3" numFmtId="0" xfId="0" applyBorder="1" applyFont="1"/>
    <xf borderId="1" fillId="0" fontId="3" numFmtId="0" xfId="0" applyAlignment="1" applyBorder="1" applyFont="1">
      <alignment/>
    </xf>
    <xf borderId="1" fillId="0" fontId="1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1" fillId="0" fontId="1" numFmtId="2" xfId="0" applyBorder="1" applyFont="1" applyNumberFormat="1"/>
    <xf borderId="1" fillId="0" fontId="1" numFmtId="10" xfId="0" applyBorder="1" applyFont="1" applyNumberFormat="1"/>
    <xf borderId="1" fillId="0" fontId="5" numFmtId="0" xfId="0" applyAlignment="1" applyBorder="1" applyFont="1">
      <alignment/>
    </xf>
    <xf borderId="5" fillId="0" fontId="1" numFmtId="0" xfId="0" applyAlignment="1" applyBorder="1" applyFont="1">
      <alignment horizontal="left"/>
    </xf>
    <xf borderId="6" fillId="0" fontId="1" numFmtId="0" xfId="0" applyBorder="1" applyFont="1"/>
    <xf borderId="3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1" fillId="0" fontId="1" numFmtId="0" xfId="0" applyAlignment="1" applyBorder="1" applyFont="1">
      <alignment/>
    </xf>
    <xf borderId="1" fillId="0" fontId="1" numFmtId="164" xfId="0" applyAlignment="1" applyBorder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86"/>
    <col customWidth="1" min="2" max="2" width="27.0"/>
    <col customWidth="1" min="4" max="4" width="19.86"/>
    <col customWidth="1" min="6" max="6" width="18.86"/>
    <col customWidth="1" min="7" max="7" width="11.71"/>
    <col customWidth="1" min="8" max="8" width="7.57"/>
    <col customWidth="1" min="10" max="10" width="5.0"/>
  </cols>
  <sheetData>
    <row r="2">
      <c r="A2" s="1" t="s">
        <v>0</v>
      </c>
    </row>
    <row r="3">
      <c r="G3" s="1" t="s">
        <v>1</v>
      </c>
    </row>
    <row r="4">
      <c r="A4" s="2" t="s">
        <v>2</v>
      </c>
      <c r="B4" s="2" t="s">
        <v>3</v>
      </c>
      <c r="C4" s="2" t="s">
        <v>4</v>
      </c>
      <c r="D4" s="2" t="s">
        <v>5</v>
      </c>
      <c r="E4" s="1" t="s">
        <v>6</v>
      </c>
      <c r="F4" s="1"/>
      <c r="G4">
        <f>0.25*0.25*4</f>
        <v>0.25</v>
      </c>
      <c r="H4" s="1" t="s">
        <v>7</v>
      </c>
    </row>
    <row r="5">
      <c r="A5" s="2" t="s">
        <v>8</v>
      </c>
      <c r="B5" s="2">
        <v>12.0</v>
      </c>
      <c r="C5" s="3">
        <v>118.0</v>
      </c>
      <c r="D5" s="4">
        <f t="shared" ref="D5:D10" si="1">C5/$G$4</f>
        <v>472</v>
      </c>
      <c r="E5" s="5">
        <f t="shared" ref="E5:E10" si="2">sqrt((((D5/C5)*$G$7)^2+((D5/$G$4)*$G$5)^2))</f>
        <v>29.50271174</v>
      </c>
      <c r="F5" s="1" t="s">
        <v>9</v>
      </c>
      <c r="G5">
        <f>1/64</f>
        <v>0.015625</v>
      </c>
      <c r="H5" s="1" t="s">
        <v>7</v>
      </c>
    </row>
    <row r="6">
      <c r="A6" s="2" t="s">
        <v>10</v>
      </c>
      <c r="B6" s="2">
        <v>10.333</v>
      </c>
      <c r="C6" s="3">
        <v>101.0</v>
      </c>
      <c r="D6" s="4">
        <f t="shared" si="1"/>
        <v>404</v>
      </c>
      <c r="E6" s="5">
        <f t="shared" si="2"/>
        <v>25.25316812</v>
      </c>
      <c r="F6" s="1" t="s">
        <v>11</v>
      </c>
      <c r="G6">
        <f>1/16</f>
        <v>0.0625</v>
      </c>
      <c r="H6" s="1" t="s">
        <v>12</v>
      </c>
    </row>
    <row r="7">
      <c r="A7" s="2" t="s">
        <v>13</v>
      </c>
      <c r="B7" s="2">
        <v>10.25</v>
      </c>
      <c r="C7" s="3">
        <v>100.6</v>
      </c>
      <c r="D7" s="4">
        <f t="shared" si="1"/>
        <v>402.4</v>
      </c>
      <c r="E7" s="5">
        <f t="shared" si="2"/>
        <v>25.15318071</v>
      </c>
      <c r="F7" s="1" t="s">
        <v>14</v>
      </c>
      <c r="G7" s="1">
        <v>0.1</v>
      </c>
      <c r="H7" s="1" t="s">
        <v>15</v>
      </c>
    </row>
    <row r="8">
      <c r="A8" s="2" t="s">
        <v>16</v>
      </c>
      <c r="B8" s="2">
        <v>30.0</v>
      </c>
      <c r="C8" s="3">
        <v>258.0</v>
      </c>
      <c r="D8" s="4">
        <f t="shared" si="1"/>
        <v>1032</v>
      </c>
      <c r="E8" s="5">
        <f t="shared" si="2"/>
        <v>64.5012403</v>
      </c>
    </row>
    <row r="9">
      <c r="A9" s="2" t="s">
        <v>17</v>
      </c>
      <c r="B9" s="2">
        <v>20.0</v>
      </c>
      <c r="C9" s="3">
        <v>180.6</v>
      </c>
      <c r="D9" s="4">
        <f t="shared" si="1"/>
        <v>722.4</v>
      </c>
      <c r="E9" s="5">
        <f t="shared" si="2"/>
        <v>45.15177184</v>
      </c>
    </row>
    <row r="10">
      <c r="A10" s="2" t="s">
        <v>18</v>
      </c>
      <c r="B10" s="2">
        <v>27.0</v>
      </c>
      <c r="C10" s="3">
        <v>233.0</v>
      </c>
      <c r="D10" s="4">
        <f t="shared" si="1"/>
        <v>932</v>
      </c>
      <c r="E10" s="5">
        <f t="shared" si="2"/>
        <v>58.25137337</v>
      </c>
    </row>
    <row r="12">
      <c r="F12" s="6" t="s">
        <v>19</v>
      </c>
      <c r="G12" s="7"/>
      <c r="H12" s="7"/>
      <c r="I12" s="7"/>
      <c r="J12" s="8"/>
    </row>
    <row r="13">
      <c r="A13" s="9" t="s">
        <v>2</v>
      </c>
      <c r="B13" s="10" t="s">
        <v>6</v>
      </c>
      <c r="C13" s="11" t="s">
        <v>20</v>
      </c>
      <c r="F13" s="12" t="s">
        <v>21</v>
      </c>
      <c r="G13" s="13" t="s">
        <v>22</v>
      </c>
      <c r="H13" s="8"/>
      <c r="I13" s="13" t="s">
        <v>23</v>
      </c>
      <c r="J13" s="8"/>
    </row>
    <row r="14">
      <c r="A14" s="2" t="s">
        <v>8</v>
      </c>
      <c r="B14" s="14">
        <f t="shared" ref="B14:B19" si="3">E5</f>
        <v>29.50271174</v>
      </c>
      <c r="C14" s="15">
        <f t="shared" ref="C14:C19" si="4">B14/D5</f>
        <v>0.06250574521</v>
      </c>
      <c r="F14" s="16" t="s">
        <v>24</v>
      </c>
      <c r="G14" s="17">
        <f>average(D5:D7)</f>
        <v>426.1333333</v>
      </c>
      <c r="H14" s="18"/>
      <c r="I14" s="17">
        <f>AVERAGE(D8:D10)</f>
        <v>895.4666667</v>
      </c>
      <c r="J14" s="18"/>
    </row>
    <row r="15">
      <c r="A15" s="2" t="s">
        <v>10</v>
      </c>
      <c r="B15" s="14">
        <f t="shared" si="3"/>
        <v>25.25316812</v>
      </c>
      <c r="C15" s="15">
        <f t="shared" si="4"/>
        <v>0.06250784188</v>
      </c>
      <c r="F15" s="16" t="s">
        <v>25</v>
      </c>
      <c r="G15" s="19">
        <f>STDEV(D5:D7)</f>
        <v>39.72975375</v>
      </c>
      <c r="H15" s="8"/>
      <c r="I15" s="19">
        <f>STDEV(D8:D10)</f>
        <v>158.0001688</v>
      </c>
      <c r="J15" s="8"/>
    </row>
    <row r="16">
      <c r="A16" s="2" t="s">
        <v>13</v>
      </c>
      <c r="B16" s="14">
        <f t="shared" si="3"/>
        <v>25.15318071</v>
      </c>
      <c r="C16" s="15">
        <f t="shared" si="4"/>
        <v>0.06250790436</v>
      </c>
      <c r="F16" s="16" t="s">
        <v>26</v>
      </c>
      <c r="G16" s="20">
        <v>2.0</v>
      </c>
      <c r="H16" s="8"/>
      <c r="I16" s="20">
        <v>2.0</v>
      </c>
      <c r="J16" s="8"/>
    </row>
    <row r="17">
      <c r="A17" s="2" t="s">
        <v>16</v>
      </c>
      <c r="B17" s="14">
        <f t="shared" si="3"/>
        <v>64.5012403</v>
      </c>
      <c r="C17" s="15">
        <f t="shared" si="4"/>
        <v>0.06250120184</v>
      </c>
      <c r="F17" s="16" t="s">
        <v>27</v>
      </c>
      <c r="G17" s="20">
        <v>0.95</v>
      </c>
      <c r="H17" s="8"/>
      <c r="I17" s="20">
        <v>0.95</v>
      </c>
      <c r="J17" s="8"/>
    </row>
    <row r="18">
      <c r="A18" s="2" t="s">
        <v>17</v>
      </c>
      <c r="B18" s="14">
        <f t="shared" si="3"/>
        <v>45.15177184</v>
      </c>
      <c r="C18" s="15">
        <f t="shared" si="4"/>
        <v>0.06250245271</v>
      </c>
      <c r="F18" s="16" t="s">
        <v>28</v>
      </c>
      <c r="G18" s="20">
        <v>4.303</v>
      </c>
      <c r="H18" s="8"/>
      <c r="I18" s="20">
        <v>4.303</v>
      </c>
      <c r="J18" s="8"/>
    </row>
    <row r="19">
      <c r="A19" s="2" t="s">
        <v>18</v>
      </c>
      <c r="B19" s="14">
        <f t="shared" si="3"/>
        <v>58.25137337</v>
      </c>
      <c r="C19" s="15">
        <f t="shared" si="4"/>
        <v>0.06250147358</v>
      </c>
      <c r="F19" s="16" t="s">
        <v>29</v>
      </c>
      <c r="G19" s="19">
        <f>G15/sqrt(3)</f>
        <v>22.93798402</v>
      </c>
      <c r="H19" s="8"/>
      <c r="I19" s="19">
        <f>I15/sqrt(2)</f>
        <v>111.7229908</v>
      </c>
      <c r="J19" s="8"/>
    </row>
    <row r="20">
      <c r="A20" s="21" t="s">
        <v>30</v>
      </c>
      <c r="B20" s="14">
        <f t="shared" ref="B20:C20" si="5">AVERAGE(B14:B16)</f>
        <v>26.63635352</v>
      </c>
      <c r="C20" s="15">
        <f t="shared" si="5"/>
        <v>0.06250716382</v>
      </c>
      <c r="F20" s="16" t="s">
        <v>31</v>
      </c>
      <c r="G20" s="20">
        <v>426.13</v>
      </c>
      <c r="H20" s="8"/>
      <c r="I20" s="20">
        <v>895.47</v>
      </c>
      <c r="J20" s="8"/>
    </row>
    <row r="21">
      <c r="A21" s="21" t="s">
        <v>32</v>
      </c>
      <c r="B21" s="14">
        <f>AVERAGE(B17:B19)</f>
        <v>55.9681285</v>
      </c>
      <c r="C21" s="15">
        <f>AVERAGE(C17:C20)</f>
        <v>0.06250307299</v>
      </c>
      <c r="F21" s="16" t="s">
        <v>33</v>
      </c>
      <c r="G21" s="19">
        <f>G14-G22</f>
        <v>327.4311881</v>
      </c>
      <c r="H21" s="8"/>
      <c r="I21" s="19">
        <f>I14-I22</f>
        <v>215.5919404</v>
      </c>
      <c r="J21" s="8"/>
    </row>
    <row r="22">
      <c r="A22" s="21" t="s">
        <v>34</v>
      </c>
      <c r="B22" s="21"/>
      <c r="C22" s="22">
        <v>0.063</v>
      </c>
      <c r="F22" s="16" t="s">
        <v>35</v>
      </c>
      <c r="G22" s="19">
        <f>G18*(G19)</f>
        <v>98.70214526</v>
      </c>
      <c r="H22" s="8"/>
      <c r="I22" s="19">
        <f>I18*I15</f>
        <v>679.8747262</v>
      </c>
      <c r="J22" s="8"/>
    </row>
    <row r="23">
      <c r="F23" s="16" t="s">
        <v>36</v>
      </c>
      <c r="G23" s="20">
        <v>44.0</v>
      </c>
      <c r="H23" s="8"/>
      <c r="I23" s="20">
        <v>44.0</v>
      </c>
      <c r="J23" s="8"/>
    </row>
    <row r="24">
      <c r="F24" s="16" t="s">
        <v>37</v>
      </c>
      <c r="G24" s="19">
        <f>G21/G23</f>
        <v>7.441617911</v>
      </c>
      <c r="H24" s="8"/>
      <c r="I24" s="19">
        <f>I21/I23</f>
        <v>4.899816828</v>
      </c>
      <c r="J24" s="8"/>
    </row>
    <row r="25">
      <c r="F25" s="1" t="s">
        <v>38</v>
      </c>
      <c r="G25">
        <f>G19/G14</f>
        <v>0.05382818529</v>
      </c>
      <c r="I25">
        <f>I19/I15</f>
        <v>0.7071067812</v>
      </c>
      <c r="P25" s="1"/>
    </row>
  </sheetData>
  <mergeCells count="25">
    <mergeCell ref="G17:H17"/>
    <mergeCell ref="G19:H19"/>
    <mergeCell ref="G18:H18"/>
    <mergeCell ref="G20:H20"/>
    <mergeCell ref="G23:H23"/>
    <mergeCell ref="G22:H22"/>
    <mergeCell ref="G21:H21"/>
    <mergeCell ref="G24:H24"/>
    <mergeCell ref="I22:J22"/>
    <mergeCell ref="I24:J24"/>
    <mergeCell ref="I23:J23"/>
    <mergeCell ref="I21:J21"/>
    <mergeCell ref="G13:H13"/>
    <mergeCell ref="I13:J13"/>
    <mergeCell ref="F12:J12"/>
    <mergeCell ref="I18:J18"/>
    <mergeCell ref="I19:J19"/>
    <mergeCell ref="I20:J20"/>
    <mergeCell ref="G14:H14"/>
    <mergeCell ref="I14:J14"/>
    <mergeCell ref="I15:J15"/>
    <mergeCell ref="I16:J16"/>
    <mergeCell ref="I17:J17"/>
    <mergeCell ref="G16:H16"/>
    <mergeCell ref="G15:H15"/>
  </mergeCells>
  <drawing r:id="rId1"/>
</worksheet>
</file>