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PSAS\LFETS\doc\"/>
    </mc:Choice>
  </mc:AlternateContent>
  <bookViews>
    <workbookView xWindow="0" yWindow="0" windowWidth="20520" windowHeight="10058" xr2:uid="{00000000-000D-0000-FFFF-FFFF00000000}"/>
  </bookViews>
  <sheets>
    <sheet name="Test Stand Full BOM" sheetId="1" r:id="rId1"/>
    <sheet name="Still Need - Critical Path" sheetId="2" r:id="rId2"/>
    <sheet name="Budget" sheetId="3" r:id="rId3"/>
    <sheet name="Prior Orders and Packing Lists" sheetId="4" r:id="rId4"/>
  </sheets>
  <calcPr calcId="171027"/>
</workbook>
</file>

<file path=xl/calcChain.xml><?xml version="1.0" encoding="utf-8"?>
<calcChain xmlns="http://schemas.openxmlformats.org/spreadsheetml/2006/main">
  <c r="E40" i="4" l="1"/>
  <c r="E39" i="4"/>
  <c r="E38" i="4"/>
  <c r="E37" i="4"/>
  <c r="E36" i="4"/>
  <c r="E35" i="4"/>
  <c r="G34" i="4"/>
  <c r="E34" i="4"/>
  <c r="G33" i="4"/>
  <c r="E33" i="4"/>
  <c r="G32" i="4"/>
  <c r="E32" i="4"/>
  <c r="E41" i="4" s="1"/>
  <c r="G31" i="4"/>
  <c r="E31" i="4"/>
  <c r="F26" i="4"/>
  <c r="F25" i="4"/>
  <c r="F24" i="4"/>
  <c r="F23" i="4"/>
  <c r="F22" i="4"/>
  <c r="F21" i="4"/>
  <c r="H20" i="4"/>
  <c r="F20" i="4"/>
  <c r="H19" i="4"/>
  <c r="F19" i="4"/>
  <c r="H18" i="4"/>
  <c r="F18" i="4"/>
  <c r="H17" i="4"/>
  <c r="F17" i="4"/>
  <c r="H16" i="4"/>
  <c r="F16" i="4"/>
  <c r="F28" i="4" s="1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N1" i="3"/>
  <c r="I1" i="3"/>
  <c r="F1" i="3"/>
  <c r="C1" i="3"/>
  <c r="Y1" i="2"/>
  <c r="X1" i="2"/>
  <c r="W1" i="2"/>
  <c r="V1" i="2"/>
  <c r="U1" i="2"/>
  <c r="T1" i="2"/>
  <c r="S1" i="2"/>
  <c r="R1" i="2"/>
  <c r="Q1" i="2"/>
  <c r="P1" i="2"/>
  <c r="O1" i="2"/>
  <c r="I147" i="1"/>
  <c r="H145" i="1"/>
  <c r="I142" i="1"/>
  <c r="I140" i="1"/>
  <c r="I139" i="1"/>
  <c r="I137" i="1"/>
  <c r="I136" i="1"/>
  <c r="I132" i="1"/>
  <c r="I131" i="1"/>
  <c r="I130" i="1"/>
  <c r="I129" i="1"/>
  <c r="I120" i="1"/>
  <c r="K119" i="1"/>
  <c r="I119" i="1"/>
  <c r="I118" i="1"/>
  <c r="K117" i="1"/>
  <c r="I117" i="1"/>
  <c r="K116" i="1"/>
  <c r="I116" i="1"/>
  <c r="K115" i="1"/>
  <c r="I115" i="1"/>
  <c r="I114" i="1"/>
  <c r="I113" i="1"/>
  <c r="I111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I81" i="1"/>
  <c r="I80" i="1"/>
  <c r="I79" i="1"/>
  <c r="K77" i="1"/>
  <c r="I77" i="1"/>
  <c r="I76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5" i="1"/>
  <c r="I44" i="1"/>
  <c r="I42" i="1"/>
  <c r="I41" i="1"/>
  <c r="I40" i="1"/>
  <c r="I34" i="1"/>
  <c r="I32" i="1"/>
  <c r="I30" i="1"/>
  <c r="I26" i="1"/>
  <c r="K24" i="1"/>
  <c r="I20" i="1"/>
  <c r="I19" i="1"/>
  <c r="I18" i="1"/>
  <c r="I17" i="1"/>
  <c r="I16" i="1"/>
  <c r="I14" i="1"/>
  <c r="A2" i="2"/>
</calcChain>
</file>

<file path=xl/sharedStrings.xml><?xml version="1.0" encoding="utf-8"?>
<sst xmlns="http://schemas.openxmlformats.org/spreadsheetml/2006/main" count="1470" uniqueCount="481">
  <si>
    <t>Total Spent:</t>
  </si>
  <si>
    <t>OSGC Funds Total Spent:</t>
  </si>
  <si>
    <t>Total PSAS Funds Spent:</t>
  </si>
  <si>
    <t>OSGC Award Amount:</t>
  </si>
  <si>
    <t>Remaining</t>
  </si>
  <si>
    <t>Date</t>
  </si>
  <si>
    <t>Category</t>
  </si>
  <si>
    <t>Location</t>
  </si>
  <si>
    <t>Purchaser Initials</t>
  </si>
  <si>
    <t>OSGC Funds</t>
  </si>
  <si>
    <t>PSAS Reimursement</t>
  </si>
  <si>
    <t>LFETS BOM</t>
  </si>
  <si>
    <t>Test Stand</t>
  </si>
  <si>
    <t>Swagelock</t>
  </si>
  <si>
    <t>JT</t>
  </si>
  <si>
    <t>Igniter</t>
  </si>
  <si>
    <t>Branom Instruments</t>
  </si>
  <si>
    <t>Status</t>
  </si>
  <si>
    <t>Spec Sheet Saved?</t>
  </si>
  <si>
    <t>Polulu</t>
  </si>
  <si>
    <t>Progress Limiting?</t>
  </si>
  <si>
    <t>Part #</t>
  </si>
  <si>
    <t>Sparkfun</t>
  </si>
  <si>
    <t>ServoCity</t>
  </si>
  <si>
    <t>Associated NW</t>
  </si>
  <si>
    <t>Other</t>
  </si>
  <si>
    <t>Fastenal</t>
  </si>
  <si>
    <t>Clark Cooper</t>
  </si>
  <si>
    <t>Price</t>
  </si>
  <si>
    <t>McMaster Carr</t>
  </si>
  <si>
    <t>Magnotrol</t>
  </si>
  <si>
    <t>Qty</t>
  </si>
  <si>
    <t>Total Cost</t>
  </si>
  <si>
    <t>Manufacturer / Distributor</t>
  </si>
  <si>
    <t>Spec Link</t>
  </si>
  <si>
    <t>PID Ref #</t>
  </si>
  <si>
    <t>Description</t>
  </si>
  <si>
    <t>Notes (Include Location)</t>
  </si>
  <si>
    <t>Engine</t>
  </si>
  <si>
    <t>engine fuel port/flexline fitting</t>
  </si>
  <si>
    <t>Not Spec'd</t>
  </si>
  <si>
    <t>Yes</t>
  </si>
  <si>
    <t>Swagelock Packing List - Recieved 4/4/17</t>
  </si>
  <si>
    <t>ethanol line to printed engine</t>
  </si>
  <si>
    <t>Fitting</t>
  </si>
  <si>
    <t>B-4-ME</t>
  </si>
  <si>
    <t>connects printed engine to fuel line</t>
  </si>
  <si>
    <t>Injector/flexline fitting</t>
  </si>
  <si>
    <t>lox line to engine injector</t>
  </si>
  <si>
    <t>Body V2</t>
  </si>
  <si>
    <t>Custom Printed Sintered Stainless</t>
  </si>
  <si>
    <t>TBD</t>
  </si>
  <si>
    <t>Shapeways</t>
  </si>
  <si>
    <t>Not yet designed</t>
  </si>
  <si>
    <t>Fuel Orifice</t>
  </si>
  <si>
    <t>Swagelok</t>
  </si>
  <si>
    <t>No</t>
  </si>
  <si>
    <t>TBD by pressure budget calcs</t>
  </si>
  <si>
    <t>Fuel Pressure Tank</t>
  </si>
  <si>
    <t>Small press tank for bench testing</t>
  </si>
  <si>
    <t>Fuel Tank</t>
  </si>
  <si>
    <t>Ethanol tank for bench testing</t>
  </si>
  <si>
    <t>GOX Tank</t>
  </si>
  <si>
    <t>B-4-SE</t>
  </si>
  <si>
    <t>Small GOX tank for bench testing</t>
  </si>
  <si>
    <t>Igniter hose</t>
  </si>
  <si>
    <t>B-4-TA-1-4</t>
  </si>
  <si>
    <t>4468K131</t>
  </si>
  <si>
    <t>McMaster-Carr</t>
  </si>
  <si>
    <t>https://www.mcmaster.com/#4468k131/=16wtdld</t>
  </si>
  <si>
    <t>B-4-TA-7-4</t>
  </si>
  <si>
    <t xml:space="preserve">3/16 ID - 1/8 to 18 Brass NPT with PTFE Lengths 12 to 240 inches Temp from -65 to 450 F max 3000 psi </t>
  </si>
  <si>
    <t>B-4C4-1</t>
  </si>
  <si>
    <t>Pressure Sensor</t>
  </si>
  <si>
    <t>~200psi for testing, &gt;500 for stand</t>
  </si>
  <si>
    <t>Regulators</t>
  </si>
  <si>
    <t>Fuel press and GOX regulators</t>
  </si>
  <si>
    <t>Pressure Panel</t>
  </si>
  <si>
    <t>Misc</t>
  </si>
  <si>
    <t>Spec'd/Not Ordered</t>
  </si>
  <si>
    <t>B-8-BT</t>
  </si>
  <si>
    <t>Regulator 1000 psi</t>
  </si>
  <si>
    <t>SwageLok</t>
  </si>
  <si>
    <t>https://www.swagelok.com/downloads/WebCatalogs/en/MS-02-230.PDF</t>
  </si>
  <si>
    <t>B-8-ST</t>
  </si>
  <si>
    <t>Pressure Regulator 1000 psi min, fuel side</t>
  </si>
  <si>
    <t>KPP 1 L* N* A* 4 2 2 P* 2 0 0 0 0     (* denotes minimum value or option for functionality)</t>
  </si>
  <si>
    <t>B-8-TA-7-4</t>
  </si>
  <si>
    <t>Consumables</t>
  </si>
  <si>
    <t>Nitrogen K-Bottle</t>
  </si>
  <si>
    <t>B-810-1-12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</si>
  <si>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</si>
  <si>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</si>
  <si>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B-810-3-8TTF</t>
  </si>
  <si>
    <t>Defer</t>
  </si>
  <si>
    <t>IPA (70% by volume)</t>
  </si>
  <si>
    <t>B-810-4</t>
  </si>
  <si>
    <t>Ethanol (70% by volume)</t>
  </si>
  <si>
    <t>Cryo Insulation</t>
  </si>
  <si>
    <t>http://www.rhhfoamsystems.com/high_density.php OR http://www.dunmore.com/products/cryogenic-insulation.html  OR https://csabg.org/insulation/</t>
  </si>
  <si>
    <t>B-810-8-8</t>
  </si>
  <si>
    <t>Fuel Pump for loading ethanol</t>
  </si>
  <si>
    <t>Swagelok Order (Sent May 17th) - Mostly received 6/6/17</t>
  </si>
  <si>
    <t>Received</t>
  </si>
  <si>
    <t>Metal for machining parts - what kind? For what?</t>
  </si>
  <si>
    <t>Sheet metal for brackets</t>
  </si>
  <si>
    <t>Male Tube Adapter, 1/4 in. Tube OD x 1/4 in. Male NPT - Tube Fitting</t>
  </si>
  <si>
    <t>NPT Thread Tape</t>
  </si>
  <si>
    <t>NPT tape or sealant</t>
  </si>
  <si>
    <t>1/4", LOX/GOX-safe NPT thread tape</t>
  </si>
  <si>
    <t>Should be suitable for cryo temps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</si>
  <si>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</si>
  <si>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</si>
  <si>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</si>
  <si>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</si>
  <si>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</si>
  <si>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B-4-HN</t>
  </si>
  <si>
    <t>Hex Nipple, 1/4 in. Male NPT - Pipe Fitting</t>
  </si>
  <si>
    <t>Regulator for pnumatic actuator</t>
  </si>
  <si>
    <t>Valve</t>
  </si>
  <si>
    <t>B-400-9</t>
  </si>
  <si>
    <t>Union Elbow, 1/4 in. Tube OD - Tube Fitting</t>
  </si>
  <si>
    <t>B-810-3</t>
  </si>
  <si>
    <t>Union Tee, 1/2 in. Tube OD - Tube Fitting</t>
  </si>
  <si>
    <t>B-810-1-8</t>
  </si>
  <si>
    <t>Male Connector, 1/2 in. Tube OD x 1/2 in. Male NPT - Tube Fitting</t>
  </si>
  <si>
    <t>B-200-1-2</t>
  </si>
  <si>
    <t>HPRV-500-(pressure)</t>
  </si>
  <si>
    <t>Sol. Valve Fittings</t>
  </si>
  <si>
    <t>High Pressure Relief Valve - 1/2 inch</t>
  </si>
  <si>
    <t>LOX compatible check valve</t>
  </si>
  <si>
    <t>1/8"-27 NPT Swagelok</t>
  </si>
  <si>
    <t>https://www.swagelok.com/en/catalog/Product/Detail?part=B-200-1-2</t>
  </si>
  <si>
    <t>B-400-4</t>
  </si>
  <si>
    <t>M/M lox compatable check valve</t>
  </si>
  <si>
    <t>Servo Motor Ball Valve Assembly</t>
  </si>
  <si>
    <t>1/4 union cross</t>
  </si>
  <si>
    <t>See main fuel valve project MFV</t>
  </si>
  <si>
    <t>F/F lox compatable check valve</t>
  </si>
  <si>
    <t>Valve Assembly</t>
  </si>
  <si>
    <t>http://www.generant.com/hprv.shtml</t>
  </si>
  <si>
    <t>Main Fuel Valve</t>
  </si>
  <si>
    <t>In house project</t>
  </si>
  <si>
    <t>Main Fuel Valve - Electrically actuated Ball valve assembly</t>
  </si>
  <si>
    <t>https://www.swagelok.com/en/catalog/Product/Detail?part=B-400-4</t>
  </si>
  <si>
    <t>Main LOX valve</t>
  </si>
  <si>
    <t>Main LOX Valve - Electrically actuated Ball valve assembly</t>
  </si>
  <si>
    <t>Flex line to engine</t>
  </si>
  <si>
    <t>Received/Have</t>
  </si>
  <si>
    <t>5425T93 (1 ft long) (1/2" dia)</t>
  </si>
  <si>
    <t>B-200-3</t>
  </si>
  <si>
    <t>1/8 uniont tee</t>
  </si>
  <si>
    <t>https://www.swagelok.com/en/catalog/Product/Detail?part=B-200-3</t>
  </si>
  <si>
    <t>B-200-9</t>
  </si>
  <si>
    <t>1/8 elbo</t>
  </si>
  <si>
    <t>https://www.swagelok.com/en/catalog/Product/Detail?part=B-200-9</t>
  </si>
  <si>
    <t>B-400-R-2</t>
  </si>
  <si>
    <t>1/4 tube to 1/8 reducer</t>
  </si>
  <si>
    <t>https://www.swagelok.com/en/catalog/Product/Detail?part=B-400-R-2</t>
  </si>
  <si>
    <t>5425T93</t>
  </si>
  <si>
    <t>B-200-6</t>
  </si>
  <si>
    <t>https://www.swagelok.com/en/catalog/Product/Detail?part=B-200-6</t>
  </si>
  <si>
    <t>2 x 1-foot long, 1/2" diamter flex lines to connect to the engine fuel port and engine injector</t>
  </si>
  <si>
    <t>Pressure Transducer</t>
  </si>
  <si>
    <t>McMasterCarr Order 5/17 - Recieved 6/4/17</t>
  </si>
  <si>
    <t>PX119-600GI</t>
  </si>
  <si>
    <t>4024T730</t>
  </si>
  <si>
    <t>Omega</t>
  </si>
  <si>
    <t>http://www.omega.com/pressure/pdf/PX119.pdf</t>
  </si>
  <si>
    <t>Body V1</t>
  </si>
  <si>
    <t>Pressure transducer up to 600psi, 257 deg F and 20-500 Hz</t>
  </si>
  <si>
    <t>Thermocouple</t>
  </si>
  <si>
    <t>Machined Brass Round Bar</t>
  </si>
  <si>
    <t>DH-1-24-J-12</t>
  </si>
  <si>
    <t>Ball Valve 1/2 NPT Female</t>
  </si>
  <si>
    <t>http://www.omega.com/pptst/BARE_SH_DH_OV_ELEMENTS.html</t>
  </si>
  <si>
    <t>Machined, mofos!</t>
  </si>
  <si>
    <t>24 gauge, Double hole round insulated type J</t>
  </si>
  <si>
    <t>Check Valves</t>
  </si>
  <si>
    <t>B-2C-1</t>
  </si>
  <si>
    <t>Thermocouple Cement</t>
  </si>
  <si>
    <t>CC HIGH TEMP</t>
  </si>
  <si>
    <t>50785K275</t>
  </si>
  <si>
    <t>Through-Wall Adapter, 1/2 NPT x 1-1/8"-14 UNF</t>
  </si>
  <si>
    <t>https://www.swagelok.com/en/catalog/Product/Detail?part=B-2C-1</t>
  </si>
  <si>
    <t>50785K273</t>
  </si>
  <si>
    <t>Through-Wall Adapter, 1/4 NPT Female, 3/4"-16 UNF Male</t>
  </si>
  <si>
    <t>Either model is fine</t>
  </si>
  <si>
    <t>Controller</t>
  </si>
  <si>
    <t>Arduino Uno</t>
  </si>
  <si>
    <t>Arduino</t>
  </si>
  <si>
    <t>Controls relay board</t>
  </si>
  <si>
    <t>http://www.omega.com/temperature/pdf/OB_BOND_CHEM_SET.pdf</t>
  </si>
  <si>
    <t>B-200-R-8</t>
  </si>
  <si>
    <t>46105K690</t>
  </si>
  <si>
    <t>Compact High-Pressure Backflow-Prevention Valve for Water, Brass Body, 1/4 NPTF Male</t>
  </si>
  <si>
    <t>High temp cement for thermocouples</t>
  </si>
  <si>
    <t>https://www.swagelok.com/en/catalog/Product/Detail?part=B-200-R-8</t>
  </si>
  <si>
    <t>igniter</t>
  </si>
  <si>
    <t>Fuel Filter</t>
  </si>
  <si>
    <t>Reducer, 1/8 in. Tube OD x 1/2 in. Tube OD - Tube Fitting</t>
  </si>
  <si>
    <t>98355K833</t>
  </si>
  <si>
    <t>98355K863</t>
  </si>
  <si>
    <t>Micron Inline Filter</t>
  </si>
  <si>
    <t>https://www.mcmaster.com/#98355k863/=16wxhkk</t>
  </si>
  <si>
    <t>50785K272</t>
  </si>
  <si>
    <t>https://www.mcmaster.com/#98355k833/=19b9q0d</t>
  </si>
  <si>
    <t>90 micron filter</t>
  </si>
  <si>
    <t>1/8 bulkhead fitting</t>
  </si>
  <si>
    <t>https://www.mcmaster.com/#50785k272/=17r7k8g</t>
  </si>
  <si>
    <t>TDH40</t>
  </si>
  <si>
    <t>Transducers Direc</t>
  </si>
  <si>
    <t>http://www.transducersdirect.com/products/pressure-transducers/tdh40-pressure-transducer/</t>
  </si>
  <si>
    <t>Also need to buy the cables</t>
  </si>
  <si>
    <t>8262H019VDC12</t>
  </si>
  <si>
    <t>http://www.lesman.com/unleashd/catalog/valves/ASCO-valve-8262/ASCO-Valve-8262H-8263H-GP-spec-R3.pdf</t>
  </si>
  <si>
    <t>ASCO 8262H019 12V DC</t>
  </si>
  <si>
    <t>Purchase from asco or asco distributor</t>
  </si>
  <si>
    <t>Structure</t>
  </si>
  <si>
    <t>Fasteners</t>
  </si>
  <si>
    <t>https://www.mcmaster.com/#orders/=18trybt</t>
  </si>
  <si>
    <t>N/A</t>
  </si>
  <si>
    <t>89785K811</t>
  </si>
  <si>
    <t>1/8 in Tube</t>
  </si>
  <si>
    <t>Low Profile Strut Channel - 10 ft Red</t>
  </si>
  <si>
    <t>https://www.mcmaster.com/#89785k811/=17sefr1</t>
  </si>
  <si>
    <t>SEN-00251</t>
  </si>
  <si>
    <t>https://www.sparkfun.com/products/251</t>
  </si>
  <si>
    <t>89785K819</t>
  </si>
  <si>
    <t xml:space="preserve">Temp sense for LOX tank </t>
  </si>
  <si>
    <t>1/4 in tube</t>
  </si>
  <si>
    <t>https://www.mcmaster.com/#89785k819/=17seha8</t>
  </si>
  <si>
    <t>B-2F-7</t>
  </si>
  <si>
    <t>89785K843</t>
  </si>
  <si>
    <t>1/2 in Tube</t>
  </si>
  <si>
    <t>https://www.mcmaster.com/#89785k843/=17seisy</t>
  </si>
  <si>
    <t>https://www.swagelok.com/en/catalog/Product/Detail?part=B-2F-7</t>
  </si>
  <si>
    <t>7 micron filter</t>
  </si>
  <si>
    <t>Igniter Fittings</t>
  </si>
  <si>
    <t>SS-200-1-OR</t>
  </si>
  <si>
    <t>https://www.swagelok.com/en/catalog/Product/Detail?part=SS-200-1-OR</t>
  </si>
  <si>
    <t>-</t>
  </si>
  <si>
    <t>Male O-Seal Connector, 1/8 in. Tube OD x 5/16-24 Male O-Seal SAE/MS Straight Thread, Tube Fitting</t>
  </si>
  <si>
    <t>Orifice Fittings</t>
  </si>
  <si>
    <t>B-200-7-2</t>
  </si>
  <si>
    <t>https://www.swagelok.com/en/catalog/Product/Detail?part=B-200-7-2</t>
  </si>
  <si>
    <t>1/8" FNPT to 1/8" Swagelok</t>
  </si>
  <si>
    <t>Relays</t>
  </si>
  <si>
    <t>4ch, 5V relay board</t>
  </si>
  <si>
    <t>Generic</t>
  </si>
  <si>
    <t>Controls solenoids/spark power</t>
  </si>
  <si>
    <t>Two separate orders; recieved 10/16 as of 6/6/2017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</si>
  <si>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</si>
  <si>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</si>
  <si>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</si>
  <si>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</si>
  <si>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</si>
  <si>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Not on Spec Sheet: Max operating pressure is 900 PSI. Min order of 5 - get LOX cleaned, works for both LOX and Ethonal side of Igniter, will end up with 3 spare</t>
  </si>
  <si>
    <t>Spark Plug</t>
  </si>
  <si>
    <t>CM-6</t>
  </si>
  <si>
    <t>NGK</t>
  </si>
  <si>
    <t>M10x1.0 thread</t>
  </si>
  <si>
    <t>Spark Regulator</t>
  </si>
  <si>
    <t>Servo  Tester</t>
  </si>
  <si>
    <t>PWM signal generator</t>
  </si>
  <si>
    <t>Spark System</t>
  </si>
  <si>
    <t>A-02 6-12V</t>
  </si>
  <si>
    <t>RCEXL</t>
  </si>
  <si>
    <t>Ignition coil, from RC engine</t>
  </si>
  <si>
    <t>Tubing</t>
  </si>
  <si>
    <t>1/8" -------- Tubing</t>
  </si>
  <si>
    <t>MFV - G</t>
  </si>
  <si>
    <t>1/4 in Hub</t>
  </si>
  <si>
    <t>https://www.sparkfun.com/products/12488</t>
  </si>
  <si>
    <t>20A relay</t>
  </si>
  <si>
    <t>https://www.sparkfun.com/products/10924</t>
  </si>
  <si>
    <t>6ft USB cable</t>
  </si>
  <si>
    <t>https://www.sparkfun.com/products/512</t>
  </si>
  <si>
    <t>6mm Hub</t>
  </si>
  <si>
    <t>https://www.sparkfun.com/products/12318</t>
  </si>
  <si>
    <t>Al Chanel 1.5"</t>
  </si>
  <si>
    <t>https://www.sparkfun.com/products/12383</t>
  </si>
  <si>
    <t>Alagator clip/pitgtail</t>
  </si>
  <si>
    <t>https://www.sparkfun.com/products/13191</t>
  </si>
  <si>
    <t>https://www.sparkfun.com/products/11021</t>
  </si>
  <si>
    <t>DC Motor</t>
  </si>
  <si>
    <t>Servo City</t>
  </si>
  <si>
    <t>https://www.servocity.com/12-rpm-hd-premium-planetary-gear-motor</t>
  </si>
  <si>
    <t>12V, torque 506 in lb, Stall current 20A</t>
  </si>
  <si>
    <t>https://www.servocity.com/files/index/download/id/1455654116/</t>
  </si>
  <si>
    <t>F/F Jumper wires</t>
  </si>
  <si>
    <t>https://www.sparkfun.com/products/8430</t>
  </si>
  <si>
    <t>H-Bridge</t>
  </si>
  <si>
    <t>https://www.sparkfun.com/products/315</t>
  </si>
  <si>
    <t>Input Board</t>
  </si>
  <si>
    <t>https://www.servocity.com/gear-motor-input-board-d</t>
  </si>
  <si>
    <t>Power adapter thingy to make it pluggable</t>
  </si>
  <si>
    <t>M/F Jumper wires</t>
  </si>
  <si>
    <t>https://www.sparkfun.com/products/9140</t>
  </si>
  <si>
    <t>M/M Jumper wires</t>
  </si>
  <si>
    <t>https://www.sparkfun.com/products/10897</t>
  </si>
  <si>
    <t>Motor Mount</t>
  </si>
  <si>
    <t>https://www.servocity.com/premium-planetary-gear-motor-mount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</si>
  <si>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</si>
  <si>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</si>
  <si>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</si>
  <si>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</si>
  <si>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</si>
  <si>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</t>
  </si>
  <si>
    <t>https://www.pololu.com/product/2375/specs</t>
  </si>
  <si>
    <t>Servo with 35 in lb torque 7.4 V</t>
  </si>
  <si>
    <t>https://www.pololu.com/file/0J706/HD-1235MG.pdf</t>
  </si>
  <si>
    <t>Servo Horn</t>
  </si>
  <si>
    <t>https://www.pololu.com/product/2374</t>
  </si>
  <si>
    <t>Horn for linkage</t>
  </si>
  <si>
    <t>B-400-3</t>
  </si>
  <si>
    <t>Union Tee, 1/4 in. Tube OD - Tube Fitting</t>
  </si>
  <si>
    <t>Received 3/20/17</t>
  </si>
  <si>
    <t>B-4-TA-1-8</t>
  </si>
  <si>
    <t>Male Tube Adapter, 1/4 in. Tube OD x 1/2 in. Male NPT - Tube Fitting</t>
  </si>
  <si>
    <t>7 additional need to be ordered; 1 was Received 3/20/17</t>
  </si>
  <si>
    <t>B-400-1-4</t>
  </si>
  <si>
    <t>Male Connector, 1/4 in. Tube OD x 1/4 in. Male NPT - Tube Fitting</t>
  </si>
  <si>
    <t>B-400-1-8</t>
  </si>
  <si>
    <t>Male Connector, 1/4 in. Tube OD x 1/2 in. Male NPT - Tube Fitting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</si>
  <si>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</si>
  <si>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</si>
  <si>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</si>
  <si>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</si>
  <si>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B-4-HCG</t>
  </si>
  <si>
    <t>https://www.swagelok.com/en/catalog/Product/Detail?part=B-4-HCG</t>
  </si>
  <si>
    <t>Hex Coupling, 1/4 in. Female NPT, Tube Fitting</t>
  </si>
  <si>
    <t>Female Tube Adapter, 1/4 in. Tube OD x 1/4 in. Female NPT - Tube Fitting</t>
  </si>
  <si>
    <t>pressure Panel</t>
  </si>
  <si>
    <t>KCY1JRA412A20000</t>
  </si>
  <si>
    <t>Pressure Regulator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</si>
  <si>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</si>
  <si>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</si>
  <si>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</si>
  <si>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</si>
  <si>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</si>
  <si>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</si>
  <si>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</si>
  <si>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</si>
  <si>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</si>
  <si>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</si>
  <si>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Female Tube Adapter, 1/2 in. Tube OD x 1/4 in. Female NPT - Tube Fitting</t>
  </si>
  <si>
    <t>Union Cross, 1/2 in. Tube OD - Tube Fitting</t>
  </si>
  <si>
    <t>B-810-9</t>
  </si>
  <si>
    <t>Union Elbow, 1/2 in. Tube OD - Tube Fitting</t>
  </si>
  <si>
    <t>B-8-TA-1-8</t>
  </si>
  <si>
    <t>Male Tube Adapter, 1/2 in. Tube OD x 1/2 in. Male NPT - Tube Fitting</t>
  </si>
  <si>
    <t>Male Connector, 1/2 in. Tube OD x 3/4 in. Male ISO Tapered Thread - Tube Fitting</t>
  </si>
  <si>
    <t>Received 3/20/17, Recieved 6 more on 6/6 but this seems to already reflect that</t>
  </si>
  <si>
    <t>B-810-2-8</t>
  </si>
  <si>
    <t>Male Elbow, 1/2 in. Tube OD x 1/2 in. Male NPT - Tube Fitting</t>
  </si>
  <si>
    <t>Male Elbow, 1/4 in. Male NPT - Pipe Fitting</t>
  </si>
  <si>
    <t>Street Elbow, 1/4 in. Female NPT x 1/4 in. Male NPT - Pipe Fitting</t>
  </si>
  <si>
    <t>Female Elbow, 1/2 in. Tube OD x 1/2 in. Female NPT - Tube Fitting</t>
  </si>
  <si>
    <t>B-12-HRN-8</t>
  </si>
  <si>
    <t>Hex Reducing Nipple, 3/4 in. Male NPT x 1/2 in. Male NPT - Pipe Fitting</t>
  </si>
  <si>
    <t>B-810-3-8TMT</t>
  </si>
  <si>
    <t>Male Run Tee, 1/2 in. Tube OD x 1/2 in. Male NPT x 1/2 in. Tube OD - Tube Fitting</t>
  </si>
  <si>
    <t>B-810-1-4</t>
  </si>
  <si>
    <t>Male Connector, 1/2 in. Tube OD x 1/4 in. Male NPT - Tube Fitting</t>
  </si>
  <si>
    <t>Female Branch Tee, 1/2 in. Tube OD x 1/2 in. Tube OD x 1/2 in. Female NPT - Tube Fitting</t>
  </si>
  <si>
    <t>Street Tee, 1/2 in. Female NPT x 1/2 in. Male NPT x 1/2 in. Female NPT - Pipe Fitting</t>
  </si>
  <si>
    <t>Branch Tee, 1/2 in. Female NPT x 1/2 in. Female NPT x 1/2 in. Male NPT - Pipe Fitting</t>
  </si>
  <si>
    <t>B-810-P</t>
  </si>
  <si>
    <t>Plug for 1/2 in. Swagelok Tube Fitting</t>
  </si>
  <si>
    <t>Bored-Through Male Connector, 1/4 in. Tube OD x 1/4 in. Male NPT - Tube Fitting</t>
  </si>
  <si>
    <t>B-810-5-8</t>
  </si>
  <si>
    <t>NA</t>
  </si>
  <si>
    <t>45° Male Elbow, 1/2 in. Tube OD x 1/2 in. Male NPT - Tube Fitting</t>
  </si>
  <si>
    <t>Delivered 14 May 17</t>
  </si>
  <si>
    <t>Instrumentation</t>
  </si>
  <si>
    <t>Flow meter</t>
  </si>
  <si>
    <t>8HD4G</t>
  </si>
  <si>
    <t>Have</t>
  </si>
  <si>
    <t>LOX Tank</t>
  </si>
  <si>
    <t>C020</t>
  </si>
  <si>
    <t>Ethanol Tank</t>
  </si>
  <si>
    <t>WCABR1003</t>
  </si>
  <si>
    <t>https://github.com/psas/liquid-engine-test-stand/blob/master/doc/Component_Spec_Sheets/Worcester%20Pneumatic%20Actuator.pdf</t>
  </si>
  <si>
    <t>Pnumatic actuator</t>
  </si>
  <si>
    <t>1/2 Tubing, (SS316)</t>
  </si>
  <si>
    <t>1/4 Tubing (SS316)</t>
  </si>
  <si>
    <t>Poppet Check Valve, Fixed Pressure, 1/4 in. FNPT, 1 psig (0.07 bar)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</si>
  <si>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</si>
  <si>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</si>
  <si>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</si>
  <si>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</si>
  <si>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</si>
  <si>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</si>
  <si>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</si>
  <si>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Sharpe 39036</t>
  </si>
  <si>
    <t>1/2 in ball valve, main fuel valve</t>
  </si>
  <si>
    <t>Fuel Vent Valve (solinoid)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</si>
  <si>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</si>
  <si>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</si>
  <si>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</si>
  <si>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</si>
  <si>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</si>
  <si>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</si>
  <si>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</si>
  <si>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</si>
  <si>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</si>
  <si>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</si>
  <si>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</si>
  <si>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</si>
  <si>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</si>
  <si>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</si>
  <si>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Ziplock Baggies (varying sizes)</t>
  </si>
  <si>
    <t>Ziplock Baggies - LOX Cleaning/Storage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</si>
  <si>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</si>
  <si>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</si>
  <si>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</si>
  <si>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</si>
  <si>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</si>
  <si>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</si>
  <si>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b242407ch</t>
  </si>
  <si>
    <t>Metal enclosure for Pressure Panel</t>
  </si>
  <si>
    <t>Purchase from Automation direct. Call for quote</t>
  </si>
  <si>
    <t>Safety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</si>
  <si>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</si>
  <si>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</si>
  <si>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</si>
  <si>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</si>
  <si>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</si>
  <si>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</si>
  <si>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</si>
  <si>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</si>
  <si>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</si>
  <si>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</si>
  <si>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</si>
  <si>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</si>
  <si>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</si>
  <si>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</si>
  <si>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</si>
  <si>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</si>
  <si>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</si>
  <si>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</si>
  <si>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</si>
  <si>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</si>
  <si>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</si>
  <si>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</si>
  <si>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</si>
  <si>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</si>
  <si>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</si>
  <si>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</si>
  <si>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</si>
  <si>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</si>
  <si>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</si>
  <si>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Large stainless steel baking sheet/drip pan</t>
  </si>
  <si>
    <t>Something to put under the LOX tank during filling so LOX doesn't spill &amp; catch fire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</si>
  <si>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</si>
  <si>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</si>
  <si>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</si>
  <si>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</si>
  <si>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</si>
  <si>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 xml:space="preserve">Scientific Squirt Bottles? </t>
  </si>
  <si>
    <t>Costco?</t>
  </si>
  <si>
    <t>Squirt bottles for cleaning, 2 for distilled water, 2 for IPA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</si>
  <si>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</si>
  <si>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</si>
  <si>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</si>
  <si>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</si>
  <si>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</si>
  <si>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</si>
  <si>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</si>
  <si>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</si>
  <si>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</si>
  <si>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</si>
  <si>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Hand engraver</t>
  </si>
  <si>
    <t>For engraving things we don't want to put tags on</t>
  </si>
  <si>
    <t>Tags</t>
  </si>
  <si>
    <t>For Labeling Parts</t>
  </si>
  <si>
    <t>TDH40-B-G-1000-03-Q005</t>
  </si>
  <si>
    <t>TDH40-B-G-5000-03-Q005</t>
  </si>
  <si>
    <t>N2 unregulated 5000psi</t>
  </si>
  <si>
    <t>Fuel/Lox tank pressure regulated &lt;1000psi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</si>
</sst>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"/>
    <numFmt numFmtId="165" formatCode="&quot;$&quot;#,##0.00"/>
    <numFmt numFmtId="166" formatCode="m/d"/>
    <numFmt numFmtId="167" formatCode="[$$]#,##0.00"/>
    <numFmt numFmtId="168" formatCode="&quot;$&quot;#,##0"/>
  </numFmts>
  <fonts count="48">
    <font>
      <sz val="11"/>
      <color rgb="FF000000"/>
      <name val="Calibri"/>
    </font>
    <font>
      <sz val="11"/>
      <name val="Calibri"/>
    </font>
    <font>
      <sz val="16"/>
      <color rgb="FF000000"/>
      <name val="Calibri"/>
    </font>
    <font>
      <b/>
      <sz val="11"/>
      <name val="Calibri"/>
    </font>
    <font>
      <b/>
      <sz val="18"/>
      <name val="Calibri"/>
    </font>
    <font>
      <b/>
      <sz val="12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Inconsolata"/>
    </font>
    <font>
      <u/>
      <sz val="11"/>
      <color rgb="FF0563C1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Arial"/>
    </font>
    <font>
      <i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222222"/>
      <name val="Calibri"/>
    </font>
    <font>
      <sz val="11"/>
      <color rgb="FFFF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000000"/>
      <name val="Arial"/>
    </font>
    <font>
      <u/>
      <sz val="9"/>
      <color rgb="FF000000"/>
      <name val="Arial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0"/>
      <color rgb="FF000000"/>
      <name val="Calibri"/>
    </font>
    <font>
      <sz val="11"/>
      <color rgb="FF333333"/>
      <name val="Calibri"/>
    </font>
    <font>
      <u/>
      <sz val="11"/>
      <color rgb="FF000000"/>
      <name val="Calibri"/>
    </font>
    <font>
      <sz val="11"/>
      <color rgb="FF333333"/>
      <name val="Calibri"/>
    </font>
    <font>
      <u/>
      <sz val="10"/>
      <color rgb="FF000000"/>
      <name val="Calibri"/>
    </font>
    <font>
      <u/>
      <sz val="11"/>
      <color rgb="FF000000"/>
      <name val="Calibri"/>
    </font>
    <font>
      <sz val="11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i/>
      <sz val="11"/>
      <color rgb="FFFF0000"/>
      <name val="Calibri"/>
    </font>
    <font>
      <u/>
      <sz val="11"/>
      <color rgb="FF000000"/>
      <name val="Calibri"/>
    </font>
    <font>
      <u/>
      <sz val="9"/>
      <color rgb="FF333333"/>
      <name val="HelveticaNeueeTextPro-Roman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0"/>
      <color rgb="FF0000FF"/>
      <name val="Calibri"/>
    </font>
    <font>
      <u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FB5"/>
        <bgColor rgb="FFFFFFB5"/>
      </patternFill>
    </fill>
    <fill>
      <patternFill patternType="solid">
        <fgColor rgb="FFFEF2CB"/>
        <bgColor rgb="FFFEF2CB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4" fontId="3" fillId="4" borderId="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4" fontId="3" fillId="5" borderId="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44" fontId="3" fillId="6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/>
    <xf numFmtId="164" fontId="1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7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0" fillId="10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8" fontId="0" fillId="0" borderId="4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5" borderId="4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0" borderId="4" xfId="0" applyFont="1" applyBorder="1" applyAlignment="1">
      <alignment horizontal="center" vertical="center"/>
    </xf>
    <xf numFmtId="165" fontId="8" fillId="2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6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0" xfId="0" applyFont="1" applyAlignment="1"/>
    <xf numFmtId="0" fontId="0" fillId="2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8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11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10" borderId="0" xfId="0" applyFont="1" applyFill="1" applyAlignment="1"/>
    <xf numFmtId="0" fontId="0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6" fillId="0" borderId="4" xfId="0" applyFont="1" applyBorder="1" applyAlignment="1"/>
    <xf numFmtId="165" fontId="16" fillId="0" borderId="4" xfId="0" applyNumberFormat="1" applyFont="1" applyBorder="1" applyAlignment="1"/>
    <xf numFmtId="0" fontId="16" fillId="0" borderId="4" xfId="0" applyFont="1" applyBorder="1" applyAlignment="1"/>
    <xf numFmtId="0" fontId="10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165" fontId="16" fillId="2" borderId="4" xfId="0" applyNumberFormat="1" applyFont="1" applyFill="1" applyBorder="1" applyAlignment="1"/>
    <xf numFmtId="8" fontId="17" fillId="0" borderId="4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6" fillId="2" borderId="4" xfId="0" applyFont="1" applyFill="1" applyBorder="1" applyAlignment="1"/>
    <xf numFmtId="0" fontId="1" fillId="0" borderId="0" xfId="0" applyFont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1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2" borderId="4" xfId="0" applyFont="1" applyFill="1" applyBorder="1" applyAlignment="1"/>
    <xf numFmtId="165" fontId="0" fillId="0" borderId="4" xfId="0" applyNumberFormat="1" applyFont="1" applyBorder="1" applyAlignment="1">
      <alignment horizontal="center"/>
    </xf>
    <xf numFmtId="0" fontId="22" fillId="2" borderId="4" xfId="0" applyFont="1" applyFill="1" applyBorder="1" applyAlignment="1"/>
    <xf numFmtId="0" fontId="23" fillId="2" borderId="4" xfId="0" applyFont="1" applyFill="1" applyBorder="1" applyAlignment="1"/>
    <xf numFmtId="0" fontId="24" fillId="0" borderId="4" xfId="0" applyFont="1" applyBorder="1" applyAlignment="1">
      <alignment horizontal="left"/>
    </xf>
    <xf numFmtId="165" fontId="24" fillId="0" borderId="4" xfId="0" applyNumberFormat="1" applyFont="1" applyBorder="1" applyAlignment="1">
      <alignment horizontal="right"/>
    </xf>
    <xf numFmtId="0" fontId="0" fillId="1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/>
    </xf>
    <xf numFmtId="0" fontId="10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5" fillId="14" borderId="4" xfId="0" applyFont="1" applyFill="1" applyBorder="1" applyAlignment="1">
      <alignment horizontal="left"/>
    </xf>
    <xf numFmtId="0" fontId="24" fillId="0" borderId="4" xfId="0" applyFont="1" applyBorder="1" applyAlignment="1">
      <alignment horizontal="right"/>
    </xf>
    <xf numFmtId="0" fontId="0" fillId="10" borderId="6" xfId="0" applyFont="1" applyFill="1" applyBorder="1" applyAlignment="1">
      <alignment horizontal="center" vertical="center" wrapText="1"/>
    </xf>
    <xf numFmtId="168" fontId="0" fillId="0" borderId="4" xfId="0" applyNumberFormat="1" applyFont="1" applyBorder="1" applyAlignment="1">
      <alignment horizontal="center" vertical="center"/>
    </xf>
    <xf numFmtId="0" fontId="26" fillId="0" borderId="4" xfId="0" applyFont="1" applyBorder="1" applyAlignment="1"/>
    <xf numFmtId="0" fontId="0" fillId="0" borderId="6" xfId="0" applyFont="1" applyBorder="1" applyAlignment="1">
      <alignment horizontal="center" vertical="center" wrapText="1"/>
    </xf>
    <xf numFmtId="165" fontId="26" fillId="0" borderId="4" xfId="0" applyNumberFormat="1" applyFont="1" applyBorder="1" applyAlignment="1"/>
    <xf numFmtId="0" fontId="26" fillId="0" borderId="4" xfId="0" applyFont="1" applyBorder="1" applyAlignment="1"/>
    <xf numFmtId="0" fontId="1" fillId="0" borderId="4" xfId="0" applyFont="1" applyBorder="1"/>
    <xf numFmtId="165" fontId="26" fillId="0" borderId="4" xfId="0" applyNumberFormat="1" applyFont="1" applyBorder="1" applyAlignment="1"/>
    <xf numFmtId="0" fontId="27" fillId="0" borderId="4" xfId="0" applyFont="1" applyBorder="1" applyAlignment="1"/>
    <xf numFmtId="0" fontId="28" fillId="5" borderId="4" xfId="0" applyFont="1" applyFill="1" applyBorder="1" applyAlignment="1">
      <alignment horizontal="center" vertical="center"/>
    </xf>
    <xf numFmtId="0" fontId="26" fillId="0" borderId="0" xfId="0" applyFont="1" applyAlignment="1"/>
    <xf numFmtId="0" fontId="28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165" fontId="28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65" fontId="28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1" fillId="10" borderId="4" xfId="0" applyFont="1" applyFill="1" applyBorder="1" applyAlignment="1">
      <alignment horizontal="center"/>
    </xf>
    <xf numFmtId="0" fontId="28" fillId="0" borderId="4" xfId="0" applyFont="1" applyBorder="1" applyAlignment="1"/>
    <xf numFmtId="0" fontId="31" fillId="0" borderId="4" xfId="0" applyFont="1" applyBorder="1" applyAlignment="1">
      <alignment horizontal="center"/>
    </xf>
    <xf numFmtId="0" fontId="28" fillId="0" borderId="0" xfId="0" applyFont="1" applyAlignment="1"/>
    <xf numFmtId="0" fontId="10" fillId="0" borderId="0" xfId="0" applyFont="1" applyAlignment="1"/>
    <xf numFmtId="0" fontId="32" fillId="2" borderId="4" xfId="0" applyFont="1" applyFill="1" applyBorder="1" applyAlignment="1"/>
    <xf numFmtId="8" fontId="28" fillId="0" borderId="4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4" fillId="10" borderId="4" xfId="0" applyFont="1" applyFill="1" applyBorder="1" applyAlignment="1">
      <alignment horizontal="left"/>
    </xf>
    <xf numFmtId="0" fontId="34" fillId="0" borderId="4" xfId="0" applyFont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/>
    </xf>
    <xf numFmtId="8" fontId="0" fillId="0" borderId="0" xfId="0" applyNumberFormat="1" applyFont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165" fontId="36" fillId="0" borderId="4" xfId="0" applyNumberFormat="1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5" borderId="4" xfId="0" applyFont="1" applyFill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165" fontId="8" fillId="2" borderId="4" xfId="0" applyNumberFormat="1" applyFont="1" applyFill="1" applyBorder="1" applyAlignment="1"/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8" fontId="17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6" fillId="2" borderId="0" xfId="0" applyFont="1" applyFill="1" applyAlignment="1"/>
    <xf numFmtId="8" fontId="4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6" xfId="0" applyFont="1" applyBorder="1" applyAlignment="1"/>
    <xf numFmtId="165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1" fillId="2" borderId="6" xfId="0" applyFont="1" applyFill="1" applyBorder="1" applyAlignment="1"/>
    <xf numFmtId="165" fontId="0" fillId="0" borderId="6" xfId="0" applyNumberFormat="1" applyFont="1" applyBorder="1" applyAlignment="1">
      <alignment horizontal="center" vertical="center"/>
    </xf>
    <xf numFmtId="165" fontId="8" fillId="2" borderId="6" xfId="0" applyNumberFormat="1" applyFont="1" applyFill="1" applyBorder="1"/>
    <xf numFmtId="0" fontId="42" fillId="2" borderId="6" xfId="0" applyFont="1" applyFill="1" applyBorder="1" applyAlignment="1"/>
    <xf numFmtId="0" fontId="6" fillId="2" borderId="6" xfId="0" applyFont="1" applyFill="1" applyBorder="1" applyAlignment="1"/>
    <xf numFmtId="0" fontId="0" fillId="0" borderId="6" xfId="0" applyFont="1" applyBorder="1" applyAlignment="1"/>
    <xf numFmtId="0" fontId="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165" fontId="0" fillId="10" borderId="6" xfId="0" applyNumberFormat="1" applyFont="1" applyFill="1" applyBorder="1" applyAlignment="1">
      <alignment horizontal="center" vertical="center"/>
    </xf>
    <xf numFmtId="8" fontId="0" fillId="10" borderId="6" xfId="0" applyNumberFormat="1" applyFont="1" applyFill="1" applyBorder="1" applyAlignment="1">
      <alignment horizontal="center" vertical="center" wrapText="1"/>
    </xf>
    <xf numFmtId="0" fontId="43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/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8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44" fillId="10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45" fillId="16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6" fillId="0" borderId="6" xfId="0" applyFont="1" applyBorder="1" applyAlignment="1"/>
    <xf numFmtId="0" fontId="26" fillId="0" borderId="6" xfId="0" applyFont="1" applyBorder="1" applyAlignment="1"/>
    <xf numFmtId="0" fontId="46" fillId="0" borderId="6" xfId="0" applyFont="1" applyBorder="1" applyAlignment="1"/>
    <xf numFmtId="0" fontId="28" fillId="5" borderId="6" xfId="0" applyFont="1" applyFill="1" applyBorder="1" applyAlignment="1">
      <alignment horizontal="center" vertical="center"/>
    </xf>
    <xf numFmtId="0" fontId="18" fillId="0" borderId="6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0" xfId="0" applyFont="1" applyAlignment="1"/>
    <xf numFmtId="165" fontId="0" fillId="0" borderId="1" xfId="0" applyNumberFormat="1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10" borderId="0" xfId="0" applyFont="1" applyFill="1" applyAlignment="1">
      <alignment horizontal="center" wrapText="1"/>
    </xf>
    <xf numFmtId="0" fontId="0" fillId="0" borderId="0" xfId="0" applyFont="1" applyAlignment="1"/>
    <xf numFmtId="0" fontId="1" fillId="10" borderId="0" xfId="0" applyFont="1" applyFill="1" applyAlignment="1"/>
  </cellXfs>
  <cellStyles count="1">
    <cellStyle name="Normal" xfId="0" builtinId="0"/>
  </cellStyles>
  <dxfs count="35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B-200-7-2" TargetMode="External"/><Relationship Id="rId18" Type="http://schemas.openxmlformats.org/officeDocument/2006/relationships/hyperlink" Target="https://www.sparkfun.com/products/12488" TargetMode="External"/><Relationship Id="rId26" Type="http://schemas.openxmlformats.org/officeDocument/2006/relationships/hyperlink" Target="https://www.servocity.com/files/index/download/id/1455654116/" TargetMode="External"/><Relationship Id="rId39" Type="http://schemas.openxmlformats.org/officeDocument/2006/relationships/hyperlink" Target="https://www.swagelok.com/en/catalog/Product/Detail?part=B-4-HCG" TargetMode="External"/><Relationship Id="rId21" Type="http://schemas.openxmlformats.org/officeDocument/2006/relationships/hyperlink" Target="https://www.sparkfun.com/products/12318" TargetMode="External"/><Relationship Id="rId34" Type="http://schemas.openxmlformats.org/officeDocument/2006/relationships/hyperlink" Target="https://www.pololu.com/file/download/2374-servo-horn-dimensions.pdf?file_id=0J760" TargetMode="External"/><Relationship Id="rId42" Type="http://schemas.openxmlformats.org/officeDocument/2006/relationships/hyperlink" Target="https://www.swagelok.com/en/catalog/Product/Detail?part=SS-QF4-S-4PM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://www.omega.com/pptst/BARE_SH_DH_OV_ELEMENTS.html" TargetMode="External"/><Relationship Id="rId55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63" Type="http://schemas.openxmlformats.org/officeDocument/2006/relationships/hyperlink" Target="https://www.sparkfun.com/products/10245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downloads/WebCatalogs/en/MS-02-230.PDF" TargetMode="External"/><Relationship Id="rId16" Type="http://schemas.openxmlformats.org/officeDocument/2006/relationships/hyperlink" Target="https://drive.google.com/open?id=0BzZpualyKAXnLS1nNEk2MTB1TzA" TargetMode="External"/><Relationship Id="rId29" Type="http://schemas.openxmlformats.org/officeDocument/2006/relationships/hyperlink" Target="https://www.servocity.com/gear-motor-input-board-d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wagelok.com/en/catalog/Product/Detail?part=B-200-3" TargetMode="External"/><Relationship Id="rId11" Type="http://schemas.openxmlformats.org/officeDocument/2006/relationships/hyperlink" Target="https://www.swagelok.com/en/catalog/Product/Detail?part=B-2F-7" TargetMode="External"/><Relationship Id="rId24" Type="http://schemas.openxmlformats.org/officeDocument/2006/relationships/hyperlink" Target="https://www.sparkfun.com/products/11021" TargetMode="External"/><Relationship Id="rId32" Type="http://schemas.openxmlformats.org/officeDocument/2006/relationships/hyperlink" Target="https://www.servocity.com/premium-planetary-gear-motor-mount" TargetMode="External"/><Relationship Id="rId37" Type="http://schemas.openxmlformats.org/officeDocument/2006/relationships/hyperlink" Target="https://www.pololu.com/product/2374" TargetMode="External"/><Relationship Id="rId40" Type="http://schemas.openxmlformats.org/officeDocument/2006/relationships/hyperlink" Target="https://www.swagelok.com/en/catalog/Product/Detail?part=B-400-4" TargetMode="External"/><Relationship Id="rId45" Type="http://schemas.openxmlformats.org/officeDocument/2006/relationships/hyperlink" Target="https://github.com/psas/liquid-engine-test-stand/blob/master/doc/Component_Spec_Sheets/Worcester%20Pneumatic%20Actuator.pdf" TargetMode="External"/><Relationship Id="rId53" Type="http://schemas.openxmlformats.org/officeDocument/2006/relationships/hyperlink" Target="http://www.transducersdirect.com/products/pressure-transducers/tdh40-pressure-transducer/" TargetMode="External"/><Relationship Id="rId58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swagelok.com/en/catalog/Product/Detail?part=B-200-R-8" TargetMode="External"/><Relationship Id="rId15" Type="http://schemas.openxmlformats.org/officeDocument/2006/relationships/hyperlink" Target="http://ecatalog.gemssensors.com/ecatalog/configurators/ABCD/D2011" TargetMode="External"/><Relationship Id="rId23" Type="http://schemas.openxmlformats.org/officeDocument/2006/relationships/hyperlink" Target="https://www.sparkfun.com/products/13191" TargetMode="External"/><Relationship Id="rId28" Type="http://schemas.openxmlformats.org/officeDocument/2006/relationships/hyperlink" Target="https://www.sparkfun.com/products/315" TargetMode="External"/><Relationship Id="rId36" Type="http://schemas.openxmlformats.org/officeDocument/2006/relationships/hyperlink" Target="https://www.pololu.com/file/0J706/HD-1235MG.pdf" TargetMode="External"/><Relationship Id="rId49" Type="http://schemas.openxmlformats.org/officeDocument/2006/relationships/hyperlink" Target="http://www.omega.com/pressure/pdf/PX119.pdf" TargetMode="External"/><Relationship Id="rId57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1" Type="http://schemas.openxmlformats.org/officeDocument/2006/relationships/hyperlink" Target="https://www.mcmaster.com/" TargetMode="External"/><Relationship Id="rId10" Type="http://schemas.openxmlformats.org/officeDocument/2006/relationships/hyperlink" Target="https://www.swagelok.com/en/catalog/Product/Detail?part=B-200-6" TargetMode="External"/><Relationship Id="rId19" Type="http://schemas.openxmlformats.org/officeDocument/2006/relationships/hyperlink" Target="https://www.sparkfun.com/products/10924" TargetMode="External"/><Relationship Id="rId31" Type="http://schemas.openxmlformats.org/officeDocument/2006/relationships/hyperlink" Target="https://www.sparkfun.com/products/10897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65" Type="http://schemas.openxmlformats.org/officeDocument/2006/relationships/hyperlink" Target="http://www.transducersdirect.com/products/pressure-transducers/tdh40-pressure-transducer/" TargetMode="External"/><Relationship Id="rId4" Type="http://schemas.openxmlformats.org/officeDocument/2006/relationships/hyperlink" Target="https://www.swagelok.com/en/catalog/Product/Detail?part=B-2C-1" TargetMode="External"/><Relationship Id="rId9" Type="http://schemas.openxmlformats.org/officeDocument/2006/relationships/hyperlink" Target="https://www.swagelok.com/en/catalog/Product/Detail?part=B-400-R-2" TargetMode="External"/><Relationship Id="rId14" Type="http://schemas.openxmlformats.org/officeDocument/2006/relationships/hyperlink" Target="https://www.swagelok.com/en/catalog/Product/Detail?part=B-200-1-2" TargetMode="External"/><Relationship Id="rId22" Type="http://schemas.openxmlformats.org/officeDocument/2006/relationships/hyperlink" Target="https://www.sparkfun.com/products/12383" TargetMode="External"/><Relationship Id="rId27" Type="http://schemas.openxmlformats.org/officeDocument/2006/relationships/hyperlink" Target="https://www.sparkfun.com/products/8430" TargetMode="External"/><Relationship Id="rId30" Type="http://schemas.openxmlformats.org/officeDocument/2006/relationships/hyperlink" Target="https://www.sparkfun.com/products/9140" TargetMode="External"/><Relationship Id="rId35" Type="http://schemas.openxmlformats.org/officeDocument/2006/relationships/hyperlink" Target="https://www.pololu.com/product/2375/specs" TargetMode="External"/><Relationship Id="rId43" Type="http://schemas.openxmlformats.org/officeDocument/2006/relationships/hyperlink" Target="http://winters.com/wp-content/uploads/PFP.pdf" TargetMode="External"/><Relationship Id="rId48" Type="http://schemas.openxmlformats.org/officeDocument/2006/relationships/hyperlink" Target="https://drive.google.com/file/d/0BzKESZoHfv_oWXg5NktVZ0l1Zm8/view?usp=sharing" TargetMode="External"/><Relationship Id="rId56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64" Type="http://schemas.openxmlformats.org/officeDocument/2006/relationships/hyperlink" Target="https://www.sparkfun.com/products/251" TargetMode="External"/><Relationship Id="rId8" Type="http://schemas.openxmlformats.org/officeDocument/2006/relationships/hyperlink" Target="https://www.swagelok.com/en/catalog/Product/Detail?part=B-200-9" TargetMode="External"/><Relationship Id="rId51" Type="http://schemas.openxmlformats.org/officeDocument/2006/relationships/hyperlink" Target="http://www.omega.com/temperature/pdf/OB_BOND_CHEM_SET.pdf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swagelok.com/en/catalog/Product/Detail?part=SS-200-1-OR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12-rpm-hd-premium-planetary-gear-motor" TargetMode="External"/><Relationship Id="rId33" Type="http://schemas.openxmlformats.org/officeDocument/2006/relationships/hyperlink" Target="https://www.pololu.com/product/2225." TargetMode="External"/><Relationship Id="rId38" Type="http://schemas.openxmlformats.org/officeDocument/2006/relationships/hyperlink" Target="https://www.swagelok.com/en/catalog/Product/Detail?part=B-400-3-4TTF" TargetMode="External"/><Relationship Id="rId46" Type="http://schemas.openxmlformats.org/officeDocument/2006/relationships/hyperlink" Target="https://www.mcmaster.com/" TargetMode="External"/><Relationship Id="rId59" Type="http://schemas.openxmlformats.org/officeDocument/2006/relationships/hyperlink" Target="https://www.grainger.com/product/GRAINGER-APPROVED-33dB-Disposable-Bell-Shape-8URW2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www.sparkfun.com/products/512" TargetMode="External"/><Relationship Id="rId41" Type="http://schemas.openxmlformats.org/officeDocument/2006/relationships/hyperlink" Target="https://www.swagelok.com/en/catalog/Product/Detail?part=SS-QF4-B-4PM" TargetMode="External"/><Relationship Id="rId54" Type="http://schemas.openxmlformats.org/officeDocument/2006/relationships/hyperlink" Target="http://www.lesman.com/unleashd/catalog/valves/ASCO-valve-8262/ASCO-Valve-8262H-8263H-GP-spec-R3.pdf" TargetMode="External"/><Relationship Id="rId62" Type="http://schemas.openxmlformats.org/officeDocument/2006/relationships/hyperlink" Target="https://www.costco.com/Kimtech-Cleaning-Wipes-280ct.product.11701512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ansducersdirect.com/products/pressure-transducers/tdh40-pressure-transducer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generant.com/hprv.s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sparkfun.com/products/251" TargetMode="External"/><Relationship Id="rId2" Type="http://schemas.openxmlformats.org/officeDocument/2006/relationships/hyperlink" Target="https://www.swagelok.com/downloads/WebCatalogs/en/MS-02-230.PDF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www.omega.com/temperature/pdf/OB_BOND_CHEM_SET.pdf" TargetMode="External"/><Relationship Id="rId11" Type="http://schemas.openxmlformats.org/officeDocument/2006/relationships/hyperlink" Target="http://www.transducersdirect.com/products/pressure-transducers/tdh40-pressure-transducer/" TargetMode="External"/><Relationship Id="rId5" Type="http://schemas.openxmlformats.org/officeDocument/2006/relationships/hyperlink" Target="http://www.omega.com/pptst/BARE_SH_DH_OV_ELEMENTS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://www.omega.com/pressure/pdf/PX119.pdf" TargetMode="External"/><Relationship Id="rId9" Type="http://schemas.openxmlformats.org/officeDocument/2006/relationships/hyperlink" Target="http://www.lesman.com/unleashd/catalog/valves/ASCO-valve-8262/ASCO-Valve-8262H-8263H-GP-spec-R3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2"/>
  <sheetViews>
    <sheetView tabSelected="1" workbookViewId="0">
      <pane ySplit="1" topLeftCell="A127" activePane="bottomLeft" state="frozen"/>
      <selection pane="bottomLeft" activeCell="H135" sqref="H135"/>
    </sheetView>
  </sheetViews>
  <sheetFormatPr defaultColWidth="17.19921875" defaultRowHeight="15" customHeight="1"/>
  <cols>
    <col min="1" max="1" width="16.86328125" customWidth="1"/>
    <col min="2" max="2" width="25.19921875" customWidth="1"/>
    <col min="3" max="3" width="22.1328125" customWidth="1"/>
    <col min="4" max="4" width="12" customWidth="1"/>
    <col min="5" max="5" width="15.1328125" customWidth="1"/>
    <col min="6" max="6" width="18.86328125" customWidth="1"/>
    <col min="7" max="7" width="10" customWidth="1"/>
    <col min="8" max="8" width="7.46484375" customWidth="1"/>
    <col min="9" max="9" width="8.1328125" customWidth="1"/>
    <col min="10" max="10" width="16.53125" customWidth="1"/>
    <col min="11" max="11" width="13.86328125" customWidth="1"/>
    <col min="12" max="12" width="5" customWidth="1"/>
    <col min="13" max="13" width="35.1328125" customWidth="1"/>
    <col min="14" max="14" width="82.19921875" customWidth="1"/>
  </cols>
  <sheetData>
    <row r="1" spans="1:14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</row>
    <row r="2" spans="1:14" ht="14.25" customHeight="1">
      <c r="A2" s="27" t="s">
        <v>38</v>
      </c>
      <c r="B2" s="27" t="s">
        <v>39</v>
      </c>
      <c r="C2" s="27" t="s">
        <v>40</v>
      </c>
      <c r="D2" s="27"/>
      <c r="E2" s="28" t="s">
        <v>41</v>
      </c>
      <c r="F2" s="29"/>
      <c r="G2" s="30"/>
      <c r="H2" s="27"/>
      <c r="I2" s="31"/>
      <c r="J2" s="27"/>
      <c r="K2" s="32"/>
      <c r="L2" s="33"/>
      <c r="M2" s="34" t="s">
        <v>43</v>
      </c>
      <c r="N2" s="35"/>
    </row>
    <row r="3" spans="1:14" ht="14.25" customHeight="1">
      <c r="A3" s="27" t="s">
        <v>38</v>
      </c>
      <c r="B3" s="27" t="s">
        <v>44</v>
      </c>
      <c r="C3" s="27" t="s">
        <v>40</v>
      </c>
      <c r="D3" s="27"/>
      <c r="E3" s="28" t="s">
        <v>41</v>
      </c>
      <c r="F3" s="36"/>
      <c r="G3" s="31"/>
      <c r="H3" s="31"/>
      <c r="I3" s="31"/>
      <c r="J3" s="31"/>
      <c r="K3" s="38"/>
      <c r="L3" s="33"/>
      <c r="M3" s="34" t="s">
        <v>46</v>
      </c>
      <c r="N3" s="39"/>
    </row>
    <row r="4" spans="1:14" ht="14.25" customHeight="1">
      <c r="A4" s="27" t="s">
        <v>38</v>
      </c>
      <c r="B4" s="27" t="s">
        <v>47</v>
      </c>
      <c r="C4" s="27" t="s">
        <v>40</v>
      </c>
      <c r="D4" s="27"/>
      <c r="E4" s="28" t="s">
        <v>41</v>
      </c>
      <c r="F4" s="29"/>
      <c r="G4" s="30"/>
      <c r="H4" s="27"/>
      <c r="I4" s="31"/>
      <c r="J4" s="27"/>
      <c r="K4" s="32"/>
      <c r="L4" s="33"/>
      <c r="M4" s="34" t="s">
        <v>48</v>
      </c>
      <c r="N4" s="35"/>
    </row>
    <row r="5" spans="1:14" ht="14.25" customHeight="1">
      <c r="A5" s="27" t="s">
        <v>15</v>
      </c>
      <c r="B5" s="27" t="s">
        <v>49</v>
      </c>
      <c r="C5" s="27" t="s">
        <v>40</v>
      </c>
      <c r="D5" s="27"/>
      <c r="E5" s="28" t="s">
        <v>41</v>
      </c>
      <c r="F5" s="41" t="s">
        <v>50</v>
      </c>
      <c r="G5" s="27" t="s">
        <v>51</v>
      </c>
      <c r="H5" s="27">
        <v>1</v>
      </c>
      <c r="I5" s="31"/>
      <c r="J5" s="27" t="s">
        <v>52</v>
      </c>
      <c r="K5" s="38"/>
      <c r="L5" s="43">
        <v>51</v>
      </c>
      <c r="M5" s="29" t="s">
        <v>53</v>
      </c>
      <c r="N5" s="39"/>
    </row>
    <row r="6" spans="1:14" ht="14.25" customHeight="1">
      <c r="A6" s="27" t="s">
        <v>15</v>
      </c>
      <c r="B6" s="27" t="s">
        <v>54</v>
      </c>
      <c r="C6" s="27" t="s">
        <v>40</v>
      </c>
      <c r="D6" s="27"/>
      <c r="E6" s="28" t="s">
        <v>56</v>
      </c>
      <c r="F6" s="41"/>
      <c r="G6" s="27"/>
      <c r="H6" s="27">
        <v>1</v>
      </c>
      <c r="I6" s="46"/>
      <c r="J6" s="27"/>
      <c r="K6" s="48"/>
      <c r="L6" s="33"/>
      <c r="M6" s="48"/>
      <c r="N6" s="52" t="s">
        <v>57</v>
      </c>
    </row>
    <row r="7" spans="1:14" ht="14.25" customHeight="1">
      <c r="A7" s="27" t="s">
        <v>15</v>
      </c>
      <c r="B7" s="27" t="s">
        <v>58</v>
      </c>
      <c r="C7" s="27" t="s">
        <v>40</v>
      </c>
      <c r="D7" s="27"/>
      <c r="E7" s="28" t="s">
        <v>56</v>
      </c>
      <c r="F7" s="29"/>
      <c r="G7" s="27"/>
      <c r="H7" s="27">
        <v>1</v>
      </c>
      <c r="I7" s="46"/>
      <c r="J7" s="27"/>
      <c r="K7" s="48"/>
      <c r="L7" s="33"/>
      <c r="M7" s="48"/>
      <c r="N7" s="54" t="s">
        <v>59</v>
      </c>
    </row>
    <row r="8" spans="1:14" ht="14.25" customHeight="1">
      <c r="A8" s="27" t="s">
        <v>15</v>
      </c>
      <c r="B8" s="27" t="s">
        <v>60</v>
      </c>
      <c r="C8" s="27" t="s">
        <v>40</v>
      </c>
      <c r="D8" s="27"/>
      <c r="E8" s="28" t="s">
        <v>56</v>
      </c>
      <c r="F8" s="29"/>
      <c r="G8" s="31"/>
      <c r="H8" s="27">
        <v>1</v>
      </c>
      <c r="I8" s="31"/>
      <c r="J8" s="31"/>
      <c r="K8" s="38"/>
      <c r="L8" s="33"/>
      <c r="M8" s="56"/>
      <c r="N8" s="52" t="s">
        <v>61</v>
      </c>
    </row>
    <row r="9" spans="1:14" ht="14.25" customHeight="1">
      <c r="A9" s="27" t="s">
        <v>15</v>
      </c>
      <c r="B9" s="27" t="s">
        <v>62</v>
      </c>
      <c r="C9" s="27" t="s">
        <v>40</v>
      </c>
      <c r="D9" s="27"/>
      <c r="E9" s="28" t="s">
        <v>56</v>
      </c>
      <c r="F9" s="29"/>
      <c r="G9" s="30"/>
      <c r="H9" s="27">
        <v>1</v>
      </c>
      <c r="I9" s="31"/>
      <c r="J9" s="27"/>
      <c r="K9" s="38"/>
      <c r="L9" s="33"/>
      <c r="M9" s="58"/>
      <c r="N9" s="52" t="s">
        <v>64</v>
      </c>
    </row>
    <row r="10" spans="1:14" ht="14.25" customHeight="1">
      <c r="A10" s="27" t="s">
        <v>15</v>
      </c>
      <c r="B10" s="66" t="s">
        <v>65</v>
      </c>
      <c r="C10" s="27" t="s">
        <v>40</v>
      </c>
      <c r="D10" s="68"/>
      <c r="E10" s="28" t="s">
        <v>41</v>
      </c>
      <c r="F10" s="41" t="s">
        <v>67</v>
      </c>
      <c r="G10" s="31"/>
      <c r="H10" s="27" t="s">
        <v>51</v>
      </c>
      <c r="I10" s="31"/>
      <c r="J10" s="27" t="s">
        <v>68</v>
      </c>
      <c r="K10" s="69" t="s">
        <v>69</v>
      </c>
      <c r="L10" s="33"/>
      <c r="M10" s="29" t="s">
        <v>71</v>
      </c>
      <c r="N10" s="39"/>
    </row>
    <row r="11" spans="1:14" ht="14.25" customHeight="1">
      <c r="A11" s="27" t="s">
        <v>15</v>
      </c>
      <c r="B11" s="27" t="s">
        <v>73</v>
      </c>
      <c r="C11" s="27" t="s">
        <v>40</v>
      </c>
      <c r="D11" s="27"/>
      <c r="E11" s="28" t="s">
        <v>56</v>
      </c>
      <c r="F11" s="29"/>
      <c r="G11" s="31"/>
      <c r="H11" s="27">
        <v>1</v>
      </c>
      <c r="I11" s="31"/>
      <c r="J11" s="31"/>
      <c r="K11" s="38"/>
      <c r="L11" s="33"/>
      <c r="M11" s="29" t="s">
        <v>74</v>
      </c>
      <c r="N11" s="39"/>
    </row>
    <row r="12" spans="1:14" ht="14.25" customHeight="1">
      <c r="A12" s="27" t="s">
        <v>15</v>
      </c>
      <c r="B12" s="27" t="s">
        <v>75</v>
      </c>
      <c r="C12" s="27" t="s">
        <v>40</v>
      </c>
      <c r="D12" s="27"/>
      <c r="E12" s="28" t="s">
        <v>56</v>
      </c>
      <c r="F12" s="29"/>
      <c r="G12" s="31"/>
      <c r="H12" s="27">
        <v>2</v>
      </c>
      <c r="I12" s="31"/>
      <c r="J12" s="31"/>
      <c r="K12" s="38"/>
      <c r="L12" s="33"/>
      <c r="M12" s="29"/>
      <c r="N12" s="52" t="s">
        <v>76</v>
      </c>
    </row>
    <row r="13" spans="1:14" ht="14.25" customHeight="1">
      <c r="A13" s="28" t="s">
        <v>77</v>
      </c>
      <c r="B13" s="28" t="s">
        <v>78</v>
      </c>
      <c r="C13" s="28" t="s">
        <v>79</v>
      </c>
      <c r="D13" s="28" t="s">
        <v>41</v>
      </c>
      <c r="E13" s="28" t="s">
        <v>41</v>
      </c>
      <c r="F13" s="28" t="s">
        <v>81</v>
      </c>
      <c r="G13" s="70">
        <v>90</v>
      </c>
      <c r="H13" s="28">
        <v>1</v>
      </c>
      <c r="I13" s="70">
        <v>90</v>
      </c>
      <c r="J13" s="28" t="s">
        <v>82</v>
      </c>
      <c r="K13" s="71" t="s">
        <v>83</v>
      </c>
      <c r="L13" s="72">
        <v>11</v>
      </c>
      <c r="M13" s="73" t="s">
        <v>85</v>
      </c>
      <c r="N13" s="52" t="s">
        <v>86</v>
      </c>
    </row>
    <row r="14" spans="1:14" ht="14.25" customHeight="1">
      <c r="A14" s="27" t="s">
        <v>12</v>
      </c>
      <c r="B14" s="27" t="s">
        <v>88</v>
      </c>
      <c r="C14" s="27" t="s">
        <v>40</v>
      </c>
      <c r="D14" s="27"/>
      <c r="E14" s="28" t="s">
        <v>56</v>
      </c>
      <c r="F14" s="29" t="s">
        <v>89</v>
      </c>
      <c r="G14" s="31"/>
      <c r="H14" s="27">
        <v>1</v>
      </c>
      <c r="I14" s="50">
        <f>H14*G14</f>
        <v>0</v>
      </c>
      <c r="J14" s="31"/>
      <c r="K14" s="38"/>
      <c r="L14" s="43">
        <v>50</v>
      </c>
      <c r="M14" s="41" t="s">
        <v>89</v>
      </c>
      <c r="N14" s="39"/>
    </row>
    <row r="15" spans="1:14" ht="14.25" customHeight="1">
      <c r="A15" s="27" t="s">
        <v>12</v>
      </c>
      <c r="B15" s="27" t="s">
        <v>88</v>
      </c>
      <c r="C15" s="27" t="s">
        <v>40</v>
      </c>
      <c r="D15" s="27"/>
      <c r="E15" s="28" t="s">
        <v>56</v>
      </c>
      <c r="F15" s="29" t="s">
        <v>91</v>
      </c>
      <c r="G15" s="31"/>
      <c r="H15" s="27">
        <v>1</v>
      </c>
      <c r="I15" s="31"/>
      <c r="J15" s="27" t="s">
        <v>55</v>
      </c>
      <c r="K15" s="38"/>
      <c r="L15" s="33"/>
      <c r="M15" s="29" t="s">
        <v>92</v>
      </c>
      <c r="N15" s="39"/>
    </row>
    <row r="16" spans="1:14" ht="14.25" customHeight="1">
      <c r="A16" s="27" t="s">
        <v>12</v>
      </c>
      <c r="B16" s="27" t="s">
        <v>88</v>
      </c>
      <c r="C16" s="27" t="s">
        <v>40</v>
      </c>
      <c r="D16" s="74"/>
      <c r="E16" s="28" t="s">
        <v>94</v>
      </c>
      <c r="F16" s="75" t="s">
        <v>95</v>
      </c>
      <c r="G16" s="31"/>
      <c r="H16" s="31"/>
      <c r="I16" s="50">
        <f t="shared" ref="I16:I20" si="0">H16*G16</f>
        <v>0</v>
      </c>
      <c r="J16" s="31"/>
      <c r="K16" s="38"/>
      <c r="L16" s="33"/>
      <c r="M16" s="29" t="s">
        <v>97</v>
      </c>
      <c r="N16" s="39"/>
    </row>
    <row r="17" spans="1:14" ht="14.25" customHeight="1">
      <c r="A17" s="27" t="s">
        <v>12</v>
      </c>
      <c r="B17" s="66" t="s">
        <v>78</v>
      </c>
      <c r="C17" s="27" t="s">
        <v>40</v>
      </c>
      <c r="D17" s="27"/>
      <c r="E17" s="28" t="s">
        <v>94</v>
      </c>
      <c r="F17" s="29" t="s">
        <v>98</v>
      </c>
      <c r="G17" s="31"/>
      <c r="H17" s="31"/>
      <c r="I17" s="50">
        <f t="shared" si="0"/>
        <v>0</v>
      </c>
      <c r="J17" s="31"/>
      <c r="K17" s="32" t="s">
        <v>99</v>
      </c>
      <c r="L17" s="33"/>
      <c r="M17" s="29" t="s">
        <v>98</v>
      </c>
      <c r="N17" s="39"/>
    </row>
    <row r="18" spans="1:14" ht="14.25" customHeight="1">
      <c r="A18" s="27" t="s">
        <v>12</v>
      </c>
      <c r="B18" s="27" t="s">
        <v>78</v>
      </c>
      <c r="C18" s="45" t="s">
        <v>40</v>
      </c>
      <c r="D18" s="45"/>
      <c r="E18" s="28" t="s">
        <v>94</v>
      </c>
      <c r="F18" s="28" t="s">
        <v>101</v>
      </c>
      <c r="G18" s="31"/>
      <c r="H18" s="45">
        <v>1</v>
      </c>
      <c r="I18" s="50">
        <f t="shared" si="0"/>
        <v>0</v>
      </c>
      <c r="J18" s="51"/>
      <c r="K18" s="76"/>
      <c r="L18" s="33"/>
      <c r="M18" s="28" t="s">
        <v>101</v>
      </c>
      <c r="N18" s="39"/>
    </row>
    <row r="19" spans="1:14" ht="16.5" customHeight="1">
      <c r="A19" s="27" t="s">
        <v>12</v>
      </c>
      <c r="B19" s="27" t="s">
        <v>78</v>
      </c>
      <c r="C19" s="45" t="s">
        <v>40</v>
      </c>
      <c r="D19" s="45"/>
      <c r="E19" s="28" t="s">
        <v>56</v>
      </c>
      <c r="F19" s="28" t="s">
        <v>104</v>
      </c>
      <c r="G19" s="31"/>
      <c r="H19" s="51"/>
      <c r="I19" s="50">
        <f t="shared" si="0"/>
        <v>0</v>
      </c>
      <c r="J19" s="51"/>
      <c r="K19" s="76"/>
      <c r="L19" s="33"/>
      <c r="M19" s="28" t="s">
        <v>104</v>
      </c>
      <c r="N19" s="39"/>
    </row>
    <row r="20" spans="1:14" ht="14.25" customHeight="1">
      <c r="A20" s="27" t="s">
        <v>12</v>
      </c>
      <c r="B20" s="27" t="s">
        <v>78</v>
      </c>
      <c r="C20" s="45" t="s">
        <v>40</v>
      </c>
      <c r="D20" s="45"/>
      <c r="E20" s="28" t="s">
        <v>41</v>
      </c>
      <c r="F20" s="28" t="s">
        <v>105</v>
      </c>
      <c r="G20" s="31"/>
      <c r="H20" s="51"/>
      <c r="I20" s="50">
        <f t="shared" si="0"/>
        <v>0</v>
      </c>
      <c r="J20" s="51"/>
      <c r="K20" s="76"/>
      <c r="L20" s="33"/>
      <c r="M20" s="28" t="s">
        <v>105</v>
      </c>
      <c r="N20" s="39"/>
    </row>
    <row r="21" spans="1:14" ht="14.25" customHeight="1">
      <c r="A21" s="27" t="s">
        <v>12</v>
      </c>
      <c r="B21" s="27" t="s">
        <v>107</v>
      </c>
      <c r="C21" s="27" t="s">
        <v>40</v>
      </c>
      <c r="D21" s="27"/>
      <c r="E21" s="28" t="s">
        <v>41</v>
      </c>
      <c r="F21" s="47" t="s">
        <v>108</v>
      </c>
      <c r="G21" s="31"/>
      <c r="H21" s="31"/>
      <c r="I21" s="31"/>
      <c r="J21" s="31"/>
      <c r="K21" s="38"/>
      <c r="L21" s="33"/>
      <c r="M21" s="47" t="s">
        <v>109</v>
      </c>
      <c r="N21" s="53" t="s">
        <v>110</v>
      </c>
    </row>
    <row r="22" spans="1:14" ht="14.25" customHeight="1">
      <c r="A22" s="27" t="s">
        <v>12</v>
      </c>
      <c r="B22" s="66" t="s">
        <v>111</v>
      </c>
      <c r="C22" s="27" t="s">
        <v>40</v>
      </c>
      <c r="D22" s="68"/>
      <c r="E22" s="28" t="s">
        <v>41</v>
      </c>
      <c r="F22" s="41" t="s">
        <v>112</v>
      </c>
      <c r="G22" s="31"/>
      <c r="H22" s="27" t="s">
        <v>113</v>
      </c>
      <c r="I22" s="31"/>
      <c r="J22" s="31"/>
      <c r="K22" s="32" t="s">
        <v>114</v>
      </c>
      <c r="L22" s="33"/>
      <c r="M22" s="29" t="s">
        <v>112</v>
      </c>
      <c r="N22" s="52" t="s">
        <v>115</v>
      </c>
    </row>
    <row r="23" spans="1:14" ht="14.25" customHeight="1">
      <c r="A23" s="82" t="s">
        <v>12</v>
      </c>
      <c r="B23" s="82" t="s">
        <v>75</v>
      </c>
      <c r="C23" s="83" t="s">
        <v>40</v>
      </c>
      <c r="D23" s="83"/>
      <c r="E23" s="28" t="s">
        <v>56</v>
      </c>
      <c r="F23" s="89"/>
      <c r="G23" s="90"/>
      <c r="H23" s="91">
        <v>1</v>
      </c>
      <c r="I23" s="94"/>
      <c r="J23" s="89"/>
      <c r="K23" s="96"/>
      <c r="L23" s="98">
        <v>66</v>
      </c>
      <c r="M23" s="100" t="s">
        <v>118</v>
      </c>
      <c r="N23" s="89"/>
    </row>
    <row r="24" spans="1:14" ht="14.25" customHeight="1">
      <c r="A24" s="28" t="s">
        <v>12</v>
      </c>
      <c r="B24" s="108" t="s">
        <v>119</v>
      </c>
      <c r="C24" s="28" t="s">
        <v>40</v>
      </c>
      <c r="D24" s="28"/>
      <c r="E24" s="28" t="s">
        <v>41</v>
      </c>
      <c r="F24" s="60" t="s">
        <v>127</v>
      </c>
      <c r="G24" s="95">
        <v>113</v>
      </c>
      <c r="H24" s="60">
        <v>2</v>
      </c>
      <c r="I24" s="95">
        <v>113</v>
      </c>
      <c r="J24" s="60"/>
      <c r="K24" s="86" t="str">
        <f>HYPERLINK("http://www.generant.com/hprv.shtml","http://www.generant.com/hprv.shtml")</f>
        <v>http://www.generant.com/hprv.shtml</v>
      </c>
      <c r="L24" s="87">
        <v>15</v>
      </c>
      <c r="M24" s="85" t="s">
        <v>129</v>
      </c>
      <c r="N24" s="97"/>
    </row>
    <row r="25" spans="1:14" ht="14.25" customHeight="1">
      <c r="A25" s="27" t="s">
        <v>12</v>
      </c>
      <c r="B25" s="27" t="s">
        <v>119</v>
      </c>
      <c r="C25" s="27" t="s">
        <v>40</v>
      </c>
      <c r="D25" s="27"/>
      <c r="E25" s="28" t="s">
        <v>41</v>
      </c>
      <c r="F25" s="29" t="s">
        <v>130</v>
      </c>
      <c r="G25" s="31"/>
      <c r="H25" s="27">
        <v>3</v>
      </c>
      <c r="I25" s="31"/>
      <c r="J25" s="31"/>
      <c r="K25" s="113"/>
      <c r="L25" s="43">
        <v>23</v>
      </c>
      <c r="M25" s="29" t="s">
        <v>134</v>
      </c>
      <c r="N25" s="39"/>
    </row>
    <row r="26" spans="1:14" ht="14.25" customHeight="1">
      <c r="A26" s="28" t="s">
        <v>12</v>
      </c>
      <c r="B26" s="28" t="s">
        <v>119</v>
      </c>
      <c r="C26" s="28" t="s">
        <v>40</v>
      </c>
      <c r="D26" s="28"/>
      <c r="E26" s="28" t="s">
        <v>41</v>
      </c>
      <c r="F26" s="114" t="s">
        <v>135</v>
      </c>
      <c r="G26" s="60"/>
      <c r="H26" s="60">
        <v>1</v>
      </c>
      <c r="I26" s="50">
        <f>H26*G26</f>
        <v>0</v>
      </c>
      <c r="J26" s="60"/>
      <c r="K26" s="76"/>
      <c r="L26" s="72">
        <v>56</v>
      </c>
      <c r="M26" s="92" t="s">
        <v>137</v>
      </c>
      <c r="N26" s="97"/>
    </row>
    <row r="27" spans="1:14" ht="28.5">
      <c r="A27" s="27" t="s">
        <v>12</v>
      </c>
      <c r="B27" s="27" t="s">
        <v>119</v>
      </c>
      <c r="C27" s="27" t="s">
        <v>40</v>
      </c>
      <c r="D27" s="27"/>
      <c r="E27" s="28" t="s">
        <v>41</v>
      </c>
      <c r="F27" s="41" t="s">
        <v>130</v>
      </c>
      <c r="G27" s="31"/>
      <c r="H27" s="27">
        <v>3</v>
      </c>
      <c r="I27" s="31"/>
      <c r="J27" s="31"/>
      <c r="K27" s="113"/>
      <c r="L27" s="43">
        <v>67</v>
      </c>
      <c r="M27" s="29" t="s">
        <v>138</v>
      </c>
      <c r="N27" s="39"/>
    </row>
    <row r="28" spans="1:14" ht="14.25">
      <c r="A28" s="27" t="s">
        <v>12</v>
      </c>
      <c r="B28" s="27" t="s">
        <v>139</v>
      </c>
      <c r="C28" s="27" t="s">
        <v>40</v>
      </c>
      <c r="D28" s="27"/>
      <c r="E28" s="28" t="s">
        <v>41</v>
      </c>
      <c r="F28" s="29" t="s">
        <v>141</v>
      </c>
      <c r="G28" s="30"/>
      <c r="H28" s="27">
        <v>1</v>
      </c>
      <c r="I28" s="46"/>
      <c r="J28" s="27" t="s">
        <v>142</v>
      </c>
      <c r="K28" s="48"/>
      <c r="L28" s="43">
        <v>68</v>
      </c>
      <c r="M28" s="48" t="s">
        <v>143</v>
      </c>
      <c r="N28" s="39"/>
    </row>
    <row r="29" spans="1:14" ht="14.25" customHeight="1">
      <c r="A29" s="27" t="s">
        <v>12</v>
      </c>
      <c r="B29" s="27" t="s">
        <v>139</v>
      </c>
      <c r="C29" s="27" t="s">
        <v>40</v>
      </c>
      <c r="D29" s="27"/>
      <c r="E29" s="28" t="s">
        <v>41</v>
      </c>
      <c r="F29" s="29" t="s">
        <v>145</v>
      </c>
      <c r="G29" s="30"/>
      <c r="H29" s="27">
        <v>1</v>
      </c>
      <c r="I29" s="46"/>
      <c r="J29" s="27" t="s">
        <v>142</v>
      </c>
      <c r="K29" s="48"/>
      <c r="L29" s="43">
        <v>69</v>
      </c>
      <c r="M29" s="48" t="s">
        <v>146</v>
      </c>
      <c r="N29" s="39"/>
    </row>
    <row r="30" spans="1:14" ht="14.25" customHeight="1">
      <c r="A30" s="27" t="s">
        <v>38</v>
      </c>
      <c r="B30" s="27" t="s">
        <v>147</v>
      </c>
      <c r="C30" s="27" t="s">
        <v>148</v>
      </c>
      <c r="D30" s="27"/>
      <c r="E30" s="28" t="s">
        <v>41</v>
      </c>
      <c r="F30" s="120" t="s">
        <v>149</v>
      </c>
      <c r="G30" s="121">
        <v>165.78</v>
      </c>
      <c r="H30" s="27">
        <v>2</v>
      </c>
      <c r="I30" s="124">
        <f>G30*H30</f>
        <v>331.56</v>
      </c>
      <c r="J30" s="27" t="s">
        <v>68</v>
      </c>
      <c r="K30" s="129" t="s">
        <v>159</v>
      </c>
      <c r="L30" s="33"/>
      <c r="M30" s="34" t="s">
        <v>162</v>
      </c>
      <c r="N30" s="130"/>
    </row>
    <row r="31" spans="1:14" ht="14.25" customHeight="1">
      <c r="A31" s="27" t="s">
        <v>15</v>
      </c>
      <c r="B31" s="27" t="s">
        <v>169</v>
      </c>
      <c r="C31" s="27" t="s">
        <v>148</v>
      </c>
      <c r="D31" s="27"/>
      <c r="E31" s="28" t="s">
        <v>41</v>
      </c>
      <c r="F31" s="29" t="s">
        <v>172</v>
      </c>
      <c r="G31" s="132">
        <v>13</v>
      </c>
      <c r="H31" s="27">
        <v>1</v>
      </c>
      <c r="I31" s="31"/>
      <c r="J31" s="31"/>
      <c r="K31" s="38"/>
      <c r="L31" s="43">
        <v>51</v>
      </c>
      <c r="M31" s="29" t="s">
        <v>176</v>
      </c>
      <c r="N31" s="39"/>
    </row>
    <row r="32" spans="1:14" ht="14.25" customHeight="1">
      <c r="A32" s="27" t="s">
        <v>15</v>
      </c>
      <c r="B32" s="27" t="s">
        <v>178</v>
      </c>
      <c r="C32" s="27" t="s">
        <v>148</v>
      </c>
      <c r="D32" s="27"/>
      <c r="E32" s="28" t="s">
        <v>41</v>
      </c>
      <c r="F32" s="47" t="s">
        <v>179</v>
      </c>
      <c r="G32" s="30">
        <v>26.19</v>
      </c>
      <c r="H32" s="27">
        <v>2</v>
      </c>
      <c r="I32" s="124">
        <f>G32*H32</f>
        <v>52.38</v>
      </c>
      <c r="J32" s="27" t="s">
        <v>55</v>
      </c>
      <c r="K32" s="69" t="s">
        <v>184</v>
      </c>
      <c r="L32" s="33"/>
      <c r="M32" s="137"/>
      <c r="N32" s="35" t="s">
        <v>187</v>
      </c>
    </row>
    <row r="33" spans="1:14" ht="14.25" customHeight="1">
      <c r="A33" s="27" t="s">
        <v>15</v>
      </c>
      <c r="B33" s="27" t="s">
        <v>188</v>
      </c>
      <c r="C33" s="27" t="s">
        <v>148</v>
      </c>
      <c r="D33" s="27"/>
      <c r="E33" s="28" t="s">
        <v>56</v>
      </c>
      <c r="F33" s="29" t="s">
        <v>189</v>
      </c>
      <c r="G33" s="132">
        <v>24</v>
      </c>
      <c r="H33" s="27">
        <v>1</v>
      </c>
      <c r="I33" s="31"/>
      <c r="J33" s="27" t="s">
        <v>190</v>
      </c>
      <c r="K33" s="38"/>
      <c r="L33" s="33"/>
      <c r="M33" s="29" t="s">
        <v>191</v>
      </c>
      <c r="N33" s="39"/>
    </row>
    <row r="34" spans="1:14" ht="14.25" customHeight="1">
      <c r="A34" s="28" t="s">
        <v>15</v>
      </c>
      <c r="B34" s="28" t="s">
        <v>44</v>
      </c>
      <c r="C34" s="28" t="s">
        <v>148</v>
      </c>
      <c r="D34" s="28"/>
      <c r="E34" s="28" t="s">
        <v>56</v>
      </c>
      <c r="F34" s="28" t="s">
        <v>193</v>
      </c>
      <c r="G34" s="70">
        <v>10.15</v>
      </c>
      <c r="H34" s="28">
        <v>2</v>
      </c>
      <c r="I34" s="50">
        <f>H34*G34</f>
        <v>20.3</v>
      </c>
      <c r="J34" s="28" t="s">
        <v>55</v>
      </c>
      <c r="K34" s="71" t="s">
        <v>197</v>
      </c>
      <c r="L34" s="72">
        <v>13</v>
      </c>
      <c r="M34" s="92" t="s">
        <v>200</v>
      </c>
      <c r="N34" s="52"/>
    </row>
    <row r="35" spans="1:14" ht="14.25" customHeight="1">
      <c r="A35" s="82" t="s">
        <v>15</v>
      </c>
      <c r="B35" s="82" t="s">
        <v>44</v>
      </c>
      <c r="C35" s="144" t="s">
        <v>148</v>
      </c>
      <c r="D35" s="144"/>
      <c r="E35" s="28" t="s">
        <v>56</v>
      </c>
      <c r="F35" s="149" t="s">
        <v>150</v>
      </c>
      <c r="G35" s="117">
        <v>9.84</v>
      </c>
      <c r="H35" s="151">
        <v>3</v>
      </c>
      <c r="I35" s="94"/>
      <c r="J35" s="82" t="s">
        <v>55</v>
      </c>
      <c r="K35" s="158" t="s">
        <v>152</v>
      </c>
      <c r="L35" s="98">
        <v>61</v>
      </c>
      <c r="M35" s="100" t="s">
        <v>151</v>
      </c>
      <c r="N35" s="89"/>
    </row>
    <row r="36" spans="1:14" ht="14.25" customHeight="1">
      <c r="A36" s="82" t="s">
        <v>15</v>
      </c>
      <c r="B36" s="82" t="s">
        <v>44</v>
      </c>
      <c r="C36" s="144" t="s">
        <v>148</v>
      </c>
      <c r="D36" s="144"/>
      <c r="E36" s="28" t="s">
        <v>56</v>
      </c>
      <c r="F36" s="160" t="s">
        <v>205</v>
      </c>
      <c r="G36" s="117">
        <v>5.96</v>
      </c>
      <c r="H36" s="161">
        <v>6</v>
      </c>
      <c r="I36" s="94"/>
      <c r="J36" s="82" t="s">
        <v>68</v>
      </c>
      <c r="K36" s="158" t="s">
        <v>209</v>
      </c>
      <c r="L36" s="98">
        <v>62</v>
      </c>
      <c r="M36" s="100" t="s">
        <v>208</v>
      </c>
      <c r="N36" s="89"/>
    </row>
    <row r="37" spans="1:14" ht="14.25" customHeight="1">
      <c r="A37" s="82" t="s">
        <v>15</v>
      </c>
      <c r="B37" s="82" t="s">
        <v>44</v>
      </c>
      <c r="C37" s="144" t="s">
        <v>148</v>
      </c>
      <c r="D37" s="144"/>
      <c r="E37" s="28" t="s">
        <v>56</v>
      </c>
      <c r="F37" s="149" t="s">
        <v>153</v>
      </c>
      <c r="G37" s="117">
        <v>8.39</v>
      </c>
      <c r="H37" s="151">
        <v>14</v>
      </c>
      <c r="I37" s="94"/>
      <c r="J37" s="82" t="s">
        <v>55</v>
      </c>
      <c r="K37" s="158" t="s">
        <v>155</v>
      </c>
      <c r="L37" s="98">
        <v>63</v>
      </c>
      <c r="M37" s="100" t="s">
        <v>154</v>
      </c>
      <c r="N37" s="89"/>
    </row>
    <row r="38" spans="1:14" ht="14.25" customHeight="1">
      <c r="A38" s="82" t="s">
        <v>15</v>
      </c>
      <c r="B38" s="82" t="s">
        <v>44</v>
      </c>
      <c r="C38" s="144" t="s">
        <v>148</v>
      </c>
      <c r="D38" s="144"/>
      <c r="E38" s="28" t="s">
        <v>56</v>
      </c>
      <c r="F38" s="149" t="s">
        <v>156</v>
      </c>
      <c r="G38" s="117">
        <v>3.94</v>
      </c>
      <c r="H38" s="151">
        <v>4</v>
      </c>
      <c r="I38" s="94"/>
      <c r="J38" s="82" t="s">
        <v>55</v>
      </c>
      <c r="K38" s="158" t="s">
        <v>158</v>
      </c>
      <c r="L38" s="98">
        <v>64</v>
      </c>
      <c r="M38" s="100" t="s">
        <v>157</v>
      </c>
      <c r="N38" s="89"/>
    </row>
    <row r="39" spans="1:14" ht="14.25" customHeight="1">
      <c r="A39" s="82" t="s">
        <v>15</v>
      </c>
      <c r="B39" s="82" t="s">
        <v>44</v>
      </c>
      <c r="C39" s="144" t="s">
        <v>148</v>
      </c>
      <c r="D39" s="144"/>
      <c r="E39" s="28" t="s">
        <v>56</v>
      </c>
      <c r="F39" s="149" t="s">
        <v>160</v>
      </c>
      <c r="G39" s="117">
        <v>5.08</v>
      </c>
      <c r="H39" s="151">
        <v>4</v>
      </c>
      <c r="I39" s="94"/>
      <c r="J39" s="82" t="s">
        <v>55</v>
      </c>
      <c r="K39" s="158" t="s">
        <v>161</v>
      </c>
      <c r="L39" s="98">
        <v>65</v>
      </c>
      <c r="M39" s="96"/>
      <c r="N39" s="89"/>
    </row>
    <row r="40" spans="1:14" ht="14.25" customHeight="1">
      <c r="A40" s="27" t="s">
        <v>15</v>
      </c>
      <c r="B40" s="27" t="s">
        <v>199</v>
      </c>
      <c r="C40" s="27" t="s">
        <v>148</v>
      </c>
      <c r="D40" s="27"/>
      <c r="E40" s="28" t="s">
        <v>41</v>
      </c>
      <c r="F40" s="168" t="s">
        <v>232</v>
      </c>
      <c r="G40" s="30">
        <v>30.85</v>
      </c>
      <c r="H40" s="27">
        <v>1</v>
      </c>
      <c r="I40" s="46">
        <f t="shared" ref="I40:I41" si="1">H40*G40</f>
        <v>30.85</v>
      </c>
      <c r="J40" s="27" t="s">
        <v>55</v>
      </c>
      <c r="K40" s="69" t="s">
        <v>236</v>
      </c>
      <c r="L40" s="33"/>
      <c r="M40" s="29" t="s">
        <v>237</v>
      </c>
      <c r="N40" s="39"/>
    </row>
    <row r="41" spans="1:14" ht="14.25" customHeight="1">
      <c r="A41" s="27" t="s">
        <v>15</v>
      </c>
      <c r="B41" s="27" t="s">
        <v>238</v>
      </c>
      <c r="C41" s="27" t="s">
        <v>148</v>
      </c>
      <c r="D41" s="27"/>
      <c r="E41" s="28" t="s">
        <v>56</v>
      </c>
      <c r="F41" s="29" t="s">
        <v>239</v>
      </c>
      <c r="G41" s="27">
        <v>14.08</v>
      </c>
      <c r="H41" s="27">
        <v>4</v>
      </c>
      <c r="I41" s="46">
        <f t="shared" si="1"/>
        <v>56.32</v>
      </c>
      <c r="J41" s="27" t="s">
        <v>55</v>
      </c>
      <c r="K41" s="118" t="s">
        <v>240</v>
      </c>
      <c r="L41" s="43" t="s">
        <v>241</v>
      </c>
      <c r="M41" s="48" t="s">
        <v>242</v>
      </c>
      <c r="N41" s="39"/>
    </row>
    <row r="42" spans="1:14" ht="14.25" customHeight="1">
      <c r="A42" s="27" t="s">
        <v>15</v>
      </c>
      <c r="B42" s="27" t="s">
        <v>243</v>
      </c>
      <c r="C42" s="27" t="s">
        <v>148</v>
      </c>
      <c r="D42" s="27"/>
      <c r="E42" s="28" t="s">
        <v>56</v>
      </c>
      <c r="F42" s="29" t="s">
        <v>244</v>
      </c>
      <c r="G42" s="30">
        <v>4.5599999999999996</v>
      </c>
      <c r="H42" s="27">
        <v>2</v>
      </c>
      <c r="I42" s="46">
        <f>G42*H42</f>
        <v>9.1199999999999992</v>
      </c>
      <c r="J42" s="27" t="s">
        <v>55</v>
      </c>
      <c r="K42" s="118" t="s">
        <v>245</v>
      </c>
      <c r="L42" s="43" t="s">
        <v>241</v>
      </c>
      <c r="M42" s="48" t="s">
        <v>246</v>
      </c>
      <c r="N42" s="39"/>
    </row>
    <row r="43" spans="1:14" ht="14.25" customHeight="1">
      <c r="A43" s="27" t="s">
        <v>15</v>
      </c>
      <c r="B43" s="27" t="s">
        <v>247</v>
      </c>
      <c r="C43" s="27" t="s">
        <v>148</v>
      </c>
      <c r="D43" s="27"/>
      <c r="E43" s="28" t="s">
        <v>56</v>
      </c>
      <c r="F43" s="29" t="s">
        <v>248</v>
      </c>
      <c r="G43" s="30">
        <v>8.98</v>
      </c>
      <c r="H43" s="27">
        <v>1</v>
      </c>
      <c r="I43" s="31"/>
      <c r="J43" s="27" t="s">
        <v>249</v>
      </c>
      <c r="K43" s="38"/>
      <c r="L43" s="33"/>
      <c r="M43" s="29" t="s">
        <v>250</v>
      </c>
      <c r="N43" s="39"/>
    </row>
    <row r="44" spans="1:14" ht="14.25" customHeight="1">
      <c r="A44" s="27" t="s">
        <v>15</v>
      </c>
      <c r="B44" s="27" t="s">
        <v>128</v>
      </c>
      <c r="C44" s="27" t="s">
        <v>148</v>
      </c>
      <c r="D44" s="27"/>
      <c r="E44" s="28" t="s">
        <v>56</v>
      </c>
      <c r="F44" s="168" t="s">
        <v>126</v>
      </c>
      <c r="G44" s="30">
        <v>3.42</v>
      </c>
      <c r="H44" s="27">
        <v>16</v>
      </c>
      <c r="I44" s="124">
        <f>G44*H44</f>
        <v>54.72</v>
      </c>
      <c r="J44" s="27" t="s">
        <v>55</v>
      </c>
      <c r="K44" s="69" t="s">
        <v>132</v>
      </c>
      <c r="L44" s="43">
        <v>53</v>
      </c>
      <c r="M44" s="29" t="s">
        <v>131</v>
      </c>
      <c r="N44" s="52" t="s">
        <v>251</v>
      </c>
    </row>
    <row r="45" spans="1:14" ht="14.25" customHeight="1">
      <c r="A45" s="27" t="s">
        <v>15</v>
      </c>
      <c r="B45" s="27" t="s">
        <v>252</v>
      </c>
      <c r="C45" s="27" t="s">
        <v>148</v>
      </c>
      <c r="D45" s="27" t="s">
        <v>41</v>
      </c>
      <c r="E45" s="28" t="s">
        <v>41</v>
      </c>
      <c r="F45" s="29" t="s">
        <v>253</v>
      </c>
      <c r="G45" s="30">
        <v>71</v>
      </c>
      <c r="H45" s="27">
        <v>5</v>
      </c>
      <c r="I45" s="124">
        <f>H45*G45</f>
        <v>355</v>
      </c>
      <c r="J45" s="27" t="s">
        <v>254</v>
      </c>
      <c r="K45" s="69" t="s">
        <v>255</v>
      </c>
      <c r="L45" s="43">
        <v>49</v>
      </c>
      <c r="M45" s="69" t="s">
        <v>256</v>
      </c>
      <c r="N45" s="52" t="s">
        <v>257</v>
      </c>
    </row>
    <row r="46" spans="1:14" ht="14.25" customHeight="1">
      <c r="A46" s="27" t="s">
        <v>15</v>
      </c>
      <c r="B46" s="27" t="s">
        <v>258</v>
      </c>
      <c r="C46" s="27" t="s">
        <v>148</v>
      </c>
      <c r="D46" s="27"/>
      <c r="E46" s="28" t="s">
        <v>41</v>
      </c>
      <c r="F46" s="29" t="s">
        <v>259</v>
      </c>
      <c r="G46" s="30">
        <v>7.87</v>
      </c>
      <c r="H46" s="27">
        <v>1</v>
      </c>
      <c r="I46" s="31"/>
      <c r="J46" s="27" t="s">
        <v>260</v>
      </c>
      <c r="K46" s="38"/>
      <c r="L46" s="33"/>
      <c r="M46" s="29" t="s">
        <v>261</v>
      </c>
      <c r="N46" s="39"/>
    </row>
    <row r="47" spans="1:14" ht="14.25" customHeight="1">
      <c r="A47" s="27" t="s">
        <v>15</v>
      </c>
      <c r="B47" s="27" t="s">
        <v>262</v>
      </c>
      <c r="C47" s="27" t="s">
        <v>148</v>
      </c>
      <c r="D47" s="27"/>
      <c r="E47" s="28" t="s">
        <v>56</v>
      </c>
      <c r="F47" s="29" t="s">
        <v>263</v>
      </c>
      <c r="G47" s="30">
        <v>6.85</v>
      </c>
      <c r="H47" s="27">
        <v>1</v>
      </c>
      <c r="I47" s="31"/>
      <c r="J47" s="27" t="s">
        <v>249</v>
      </c>
      <c r="K47" s="38"/>
      <c r="L47" s="33"/>
      <c r="M47" s="29" t="s">
        <v>264</v>
      </c>
      <c r="N47" s="39"/>
    </row>
    <row r="48" spans="1:14" ht="14.25" customHeight="1">
      <c r="A48" s="27" t="s">
        <v>15</v>
      </c>
      <c r="B48" s="27" t="s">
        <v>265</v>
      </c>
      <c r="C48" s="27" t="s">
        <v>148</v>
      </c>
      <c r="D48" s="27"/>
      <c r="E48" s="28" t="s">
        <v>41</v>
      </c>
      <c r="F48" s="29" t="s">
        <v>266</v>
      </c>
      <c r="G48" s="30">
        <v>50</v>
      </c>
      <c r="H48" s="27">
        <v>1</v>
      </c>
      <c r="I48" s="31"/>
      <c r="J48" s="27" t="s">
        <v>267</v>
      </c>
      <c r="K48" s="38"/>
      <c r="L48" s="33"/>
      <c r="M48" s="29" t="s">
        <v>268</v>
      </c>
      <c r="N48" s="39"/>
    </row>
    <row r="49" spans="1:14" ht="14.25" customHeight="1">
      <c r="A49" s="27" t="s">
        <v>15</v>
      </c>
      <c r="B49" s="169" t="s">
        <v>269</v>
      </c>
      <c r="C49" s="27" t="s">
        <v>148</v>
      </c>
      <c r="D49" s="27"/>
      <c r="E49" s="28" t="s">
        <v>41</v>
      </c>
      <c r="F49" s="29" t="s">
        <v>270</v>
      </c>
      <c r="G49" s="70">
        <v>49.16</v>
      </c>
      <c r="H49" s="27">
        <v>2</v>
      </c>
      <c r="I49" s="126">
        <f t="shared" ref="I49:I77" si="2">H49*G49</f>
        <v>98.32</v>
      </c>
      <c r="J49" s="60" t="s">
        <v>68</v>
      </c>
      <c r="K49" s="167" t="s">
        <v>225</v>
      </c>
      <c r="L49" s="33"/>
      <c r="M49" s="29"/>
      <c r="N49" s="39"/>
    </row>
    <row r="50" spans="1:14" ht="14.25" customHeight="1">
      <c r="A50" s="170" t="s">
        <v>271</v>
      </c>
      <c r="B50" s="170" t="s">
        <v>272</v>
      </c>
      <c r="C50" s="171" t="s">
        <v>148</v>
      </c>
      <c r="D50" s="171"/>
      <c r="E50" s="28" t="s">
        <v>56</v>
      </c>
      <c r="F50" s="170">
        <v>12488</v>
      </c>
      <c r="G50" s="172">
        <v>4.99</v>
      </c>
      <c r="H50" s="170">
        <v>1</v>
      </c>
      <c r="I50" s="172">
        <f t="shared" si="2"/>
        <v>4.99</v>
      </c>
      <c r="J50" s="170" t="s">
        <v>22</v>
      </c>
      <c r="K50" s="173" t="s">
        <v>273</v>
      </c>
      <c r="L50" s="170"/>
      <c r="M50" s="174"/>
      <c r="N50" s="170"/>
    </row>
    <row r="51" spans="1:14" ht="14.25" customHeight="1">
      <c r="A51" s="170" t="s">
        <v>271</v>
      </c>
      <c r="B51" s="170" t="s">
        <v>274</v>
      </c>
      <c r="C51" s="171" t="s">
        <v>148</v>
      </c>
      <c r="D51" s="171"/>
      <c r="E51" s="28" t="s">
        <v>56</v>
      </c>
      <c r="F51" s="170">
        <v>10924</v>
      </c>
      <c r="G51" s="172">
        <v>2.95</v>
      </c>
      <c r="H51" s="170">
        <v>1</v>
      </c>
      <c r="I51" s="172">
        <f t="shared" si="2"/>
        <v>2.95</v>
      </c>
      <c r="J51" s="170" t="s">
        <v>22</v>
      </c>
      <c r="K51" s="175" t="s">
        <v>275</v>
      </c>
      <c r="L51" s="170"/>
      <c r="M51" s="170"/>
      <c r="N51" s="170"/>
    </row>
    <row r="52" spans="1:14" ht="14.25" customHeight="1">
      <c r="A52" s="170" t="s">
        <v>271</v>
      </c>
      <c r="B52" s="170" t="s">
        <v>276</v>
      </c>
      <c r="C52" s="171" t="s">
        <v>148</v>
      </c>
      <c r="D52" s="171"/>
      <c r="E52" s="28" t="s">
        <v>56</v>
      </c>
      <c r="F52" s="170">
        <v>512</v>
      </c>
      <c r="G52" s="172">
        <v>3.95</v>
      </c>
      <c r="H52" s="170">
        <v>2</v>
      </c>
      <c r="I52" s="172">
        <f t="shared" si="2"/>
        <v>7.9</v>
      </c>
      <c r="J52" s="170" t="s">
        <v>22</v>
      </c>
      <c r="K52" s="175" t="s">
        <v>277</v>
      </c>
      <c r="L52" s="170"/>
      <c r="M52" s="170"/>
      <c r="N52" s="170"/>
    </row>
    <row r="53" spans="1:14" ht="14.25" customHeight="1">
      <c r="A53" s="170" t="s">
        <v>271</v>
      </c>
      <c r="B53" s="170" t="s">
        <v>278</v>
      </c>
      <c r="C53" s="171" t="s">
        <v>148</v>
      </c>
      <c r="D53" s="171"/>
      <c r="E53" s="28" t="s">
        <v>56</v>
      </c>
      <c r="F53" s="170">
        <v>12318</v>
      </c>
      <c r="G53" s="172">
        <v>4.99</v>
      </c>
      <c r="H53" s="170">
        <v>1</v>
      </c>
      <c r="I53" s="172">
        <f t="shared" si="2"/>
        <v>4.99</v>
      </c>
      <c r="J53" s="170" t="s">
        <v>22</v>
      </c>
      <c r="K53" s="173" t="s">
        <v>279</v>
      </c>
      <c r="L53" s="170"/>
      <c r="M53" s="174"/>
      <c r="N53" s="170"/>
    </row>
    <row r="54" spans="1:14" ht="14.25" customHeight="1">
      <c r="A54" s="170" t="s">
        <v>271</v>
      </c>
      <c r="B54" s="170" t="s">
        <v>280</v>
      </c>
      <c r="C54" s="171" t="s">
        <v>148</v>
      </c>
      <c r="D54" s="171"/>
      <c r="E54" s="28" t="s">
        <v>56</v>
      </c>
      <c r="F54" s="170">
        <v>12383</v>
      </c>
      <c r="G54" s="172">
        <v>2.99</v>
      </c>
      <c r="H54" s="170">
        <v>2</v>
      </c>
      <c r="I54" s="172">
        <f t="shared" si="2"/>
        <v>5.98</v>
      </c>
      <c r="J54" s="170" t="s">
        <v>22</v>
      </c>
      <c r="K54" s="175" t="s">
        <v>281</v>
      </c>
      <c r="L54" s="170"/>
      <c r="M54" s="170"/>
      <c r="N54" s="170"/>
    </row>
    <row r="55" spans="1:14" ht="14.25" customHeight="1">
      <c r="A55" s="170" t="s">
        <v>271</v>
      </c>
      <c r="B55" s="170" t="s">
        <v>282</v>
      </c>
      <c r="C55" s="171" t="s">
        <v>148</v>
      </c>
      <c r="D55" s="171"/>
      <c r="E55" s="28" t="s">
        <v>56</v>
      </c>
      <c r="F55" s="170">
        <v>13191</v>
      </c>
      <c r="G55" s="172">
        <v>2.95</v>
      </c>
      <c r="H55" s="170">
        <v>2</v>
      </c>
      <c r="I55" s="172">
        <f t="shared" si="2"/>
        <v>5.9</v>
      </c>
      <c r="J55" s="170" t="s">
        <v>22</v>
      </c>
      <c r="K55" s="175" t="s">
        <v>283</v>
      </c>
      <c r="L55" s="170"/>
      <c r="M55" s="170"/>
      <c r="N55" s="170"/>
    </row>
    <row r="56" spans="1:14" ht="14.25" customHeight="1">
      <c r="A56" s="170" t="s">
        <v>271</v>
      </c>
      <c r="B56" s="170" t="s">
        <v>189</v>
      </c>
      <c r="C56" s="171" t="s">
        <v>148</v>
      </c>
      <c r="D56" s="171"/>
      <c r="E56" s="28" t="s">
        <v>56</v>
      </c>
      <c r="F56" s="170">
        <v>11021</v>
      </c>
      <c r="G56" s="172">
        <v>24.95</v>
      </c>
      <c r="H56" s="170">
        <v>2</v>
      </c>
      <c r="I56" s="172">
        <f t="shared" si="2"/>
        <v>49.9</v>
      </c>
      <c r="J56" s="170" t="s">
        <v>22</v>
      </c>
      <c r="K56" s="175" t="s">
        <v>284</v>
      </c>
      <c r="L56" s="170"/>
      <c r="M56" s="170"/>
      <c r="N56" s="170"/>
    </row>
    <row r="57" spans="1:14" ht="14.25" customHeight="1">
      <c r="A57" s="170" t="s">
        <v>271</v>
      </c>
      <c r="B57" s="170" t="s">
        <v>285</v>
      </c>
      <c r="C57" s="171" t="s">
        <v>148</v>
      </c>
      <c r="D57" s="171"/>
      <c r="E57" s="28" t="s">
        <v>41</v>
      </c>
      <c r="F57" s="176">
        <v>638263</v>
      </c>
      <c r="G57" s="172">
        <v>39.99</v>
      </c>
      <c r="H57" s="170">
        <v>1</v>
      </c>
      <c r="I57" s="172">
        <f t="shared" si="2"/>
        <v>39.99</v>
      </c>
      <c r="J57" s="170" t="s">
        <v>286</v>
      </c>
      <c r="K57" s="173" t="s">
        <v>287</v>
      </c>
      <c r="L57" s="170"/>
      <c r="M57" s="177" t="s">
        <v>288</v>
      </c>
      <c r="N57" s="173" t="s">
        <v>289</v>
      </c>
    </row>
    <row r="58" spans="1:14" ht="14.25" customHeight="1">
      <c r="A58" s="170" t="s">
        <v>271</v>
      </c>
      <c r="B58" s="170" t="s">
        <v>290</v>
      </c>
      <c r="C58" s="171" t="s">
        <v>148</v>
      </c>
      <c r="D58" s="171"/>
      <c r="E58" s="28" t="s">
        <v>56</v>
      </c>
      <c r="F58" s="170">
        <v>8430</v>
      </c>
      <c r="G58" s="172">
        <v>3.95</v>
      </c>
      <c r="H58" s="170">
        <v>2</v>
      </c>
      <c r="I58" s="172">
        <f t="shared" si="2"/>
        <v>7.9</v>
      </c>
      <c r="J58" s="170" t="s">
        <v>22</v>
      </c>
      <c r="K58" s="175" t="s">
        <v>291</v>
      </c>
      <c r="L58" s="170"/>
      <c r="M58" s="170"/>
      <c r="N58" s="170"/>
    </row>
    <row r="59" spans="1:14" ht="14.25" customHeight="1">
      <c r="A59" s="170" t="s">
        <v>271</v>
      </c>
      <c r="B59" s="170" t="s">
        <v>292</v>
      </c>
      <c r="C59" s="171" t="s">
        <v>148</v>
      </c>
      <c r="D59" s="171"/>
      <c r="E59" s="28" t="s">
        <v>56</v>
      </c>
      <c r="F59" s="170">
        <v>315</v>
      </c>
      <c r="G59" s="172">
        <v>2.35</v>
      </c>
      <c r="H59" s="170">
        <v>1</v>
      </c>
      <c r="I59" s="172">
        <f t="shared" si="2"/>
        <v>2.35</v>
      </c>
      <c r="J59" s="170" t="s">
        <v>22</v>
      </c>
      <c r="K59" s="175" t="s">
        <v>293</v>
      </c>
      <c r="L59" s="170"/>
      <c r="M59" s="170"/>
      <c r="N59" s="170"/>
    </row>
    <row r="60" spans="1:14" ht="14.25" customHeight="1">
      <c r="A60" s="170" t="s">
        <v>271</v>
      </c>
      <c r="B60" s="170" t="s">
        <v>294</v>
      </c>
      <c r="C60" s="171" t="s">
        <v>148</v>
      </c>
      <c r="D60" s="171"/>
      <c r="E60" s="28" t="s">
        <v>41</v>
      </c>
      <c r="F60" s="176">
        <v>605120</v>
      </c>
      <c r="G60" s="172">
        <v>0.99</v>
      </c>
      <c r="H60" s="170">
        <v>1</v>
      </c>
      <c r="I60" s="172">
        <f t="shared" si="2"/>
        <v>0.99</v>
      </c>
      <c r="J60" s="170" t="s">
        <v>286</v>
      </c>
      <c r="K60" s="175" t="s">
        <v>295</v>
      </c>
      <c r="L60" s="170"/>
      <c r="M60" s="177" t="s">
        <v>296</v>
      </c>
      <c r="N60" s="170"/>
    </row>
    <row r="61" spans="1:14" ht="14.25" customHeight="1">
      <c r="A61" s="170" t="s">
        <v>271</v>
      </c>
      <c r="B61" s="170" t="s">
        <v>297</v>
      </c>
      <c r="C61" s="171" t="s">
        <v>148</v>
      </c>
      <c r="D61" s="171"/>
      <c r="E61" s="28" t="s">
        <v>56</v>
      </c>
      <c r="F61" s="170">
        <v>9140</v>
      </c>
      <c r="G61" s="172">
        <v>3.95</v>
      </c>
      <c r="H61" s="170">
        <v>2</v>
      </c>
      <c r="I61" s="172">
        <f t="shared" si="2"/>
        <v>7.9</v>
      </c>
      <c r="J61" s="170" t="s">
        <v>22</v>
      </c>
      <c r="K61" s="175" t="s">
        <v>298</v>
      </c>
      <c r="L61" s="170"/>
      <c r="M61" s="170"/>
      <c r="N61" s="170"/>
    </row>
    <row r="62" spans="1:14" ht="14.25" customHeight="1">
      <c r="A62" s="170" t="s">
        <v>271</v>
      </c>
      <c r="B62" s="170" t="s">
        <v>299</v>
      </c>
      <c r="C62" s="171" t="s">
        <v>148</v>
      </c>
      <c r="D62" s="171"/>
      <c r="E62" s="28" t="s">
        <v>56</v>
      </c>
      <c r="F62" s="170">
        <v>10897</v>
      </c>
      <c r="G62" s="172">
        <v>24.95</v>
      </c>
      <c r="H62" s="170">
        <v>1</v>
      </c>
      <c r="I62" s="172">
        <f t="shared" si="2"/>
        <v>24.95</v>
      </c>
      <c r="J62" s="170" t="s">
        <v>22</v>
      </c>
      <c r="K62" s="175" t="s">
        <v>300</v>
      </c>
      <c r="L62" s="170"/>
      <c r="M62" s="178"/>
      <c r="N62" s="170"/>
    </row>
    <row r="63" spans="1:14" ht="14.25" customHeight="1">
      <c r="A63" s="170" t="s">
        <v>271</v>
      </c>
      <c r="B63" s="170" t="s">
        <v>301</v>
      </c>
      <c r="C63" s="171" t="s">
        <v>148</v>
      </c>
      <c r="D63" s="171"/>
      <c r="E63" s="28" t="s">
        <v>41</v>
      </c>
      <c r="F63" s="176">
        <v>555174</v>
      </c>
      <c r="G63" s="172">
        <v>4.99</v>
      </c>
      <c r="H63" s="170">
        <v>1</v>
      </c>
      <c r="I63" s="172">
        <f t="shared" si="2"/>
        <v>4.99</v>
      </c>
      <c r="J63" s="170" t="s">
        <v>286</v>
      </c>
      <c r="K63" s="173" t="s">
        <v>302</v>
      </c>
      <c r="L63" s="170"/>
      <c r="M63" s="174"/>
      <c r="N63" s="170"/>
    </row>
    <row r="64" spans="1:14" ht="14.25" customHeight="1">
      <c r="A64" s="170" t="s">
        <v>303</v>
      </c>
      <c r="B64" s="170" t="s">
        <v>304</v>
      </c>
      <c r="C64" s="171" t="s">
        <v>148</v>
      </c>
      <c r="D64" s="171"/>
      <c r="E64" s="28" t="s">
        <v>41</v>
      </c>
      <c r="F64" s="170">
        <v>2225</v>
      </c>
      <c r="G64" s="172">
        <v>17.29</v>
      </c>
      <c r="H64" s="170">
        <v>1</v>
      </c>
      <c r="I64" s="172">
        <f t="shared" si="2"/>
        <v>17.29</v>
      </c>
      <c r="J64" s="170" t="s">
        <v>19</v>
      </c>
      <c r="K64" s="173" t="s">
        <v>305</v>
      </c>
      <c r="L64" s="170"/>
      <c r="M64" s="170" t="s">
        <v>306</v>
      </c>
      <c r="N64" s="173" t="s">
        <v>307</v>
      </c>
    </row>
    <row r="65" spans="1:14" ht="14.25" customHeight="1">
      <c r="A65" s="170" t="s">
        <v>303</v>
      </c>
      <c r="B65" s="170" t="s">
        <v>308</v>
      </c>
      <c r="C65" s="171" t="s">
        <v>148</v>
      </c>
      <c r="D65" s="171"/>
      <c r="E65" s="28" t="s">
        <v>41</v>
      </c>
      <c r="F65" s="170">
        <v>2375</v>
      </c>
      <c r="G65" s="172">
        <v>59.95</v>
      </c>
      <c r="H65" s="170">
        <v>1</v>
      </c>
      <c r="I65" s="172">
        <f t="shared" si="2"/>
        <v>59.95</v>
      </c>
      <c r="J65" s="170" t="s">
        <v>19</v>
      </c>
      <c r="K65" s="173" t="s">
        <v>309</v>
      </c>
      <c r="L65" s="170"/>
      <c r="M65" s="170" t="s">
        <v>310</v>
      </c>
      <c r="N65" s="173" t="s">
        <v>311</v>
      </c>
    </row>
    <row r="66" spans="1:14" ht="14.25" customHeight="1">
      <c r="A66" s="170" t="s">
        <v>303</v>
      </c>
      <c r="B66" s="170" t="s">
        <v>312</v>
      </c>
      <c r="C66" s="171" t="s">
        <v>148</v>
      </c>
      <c r="D66" s="171"/>
      <c r="E66" s="28" t="s">
        <v>41</v>
      </c>
      <c r="F66" s="170">
        <v>2374</v>
      </c>
      <c r="G66" s="172">
        <v>8.9499999999999993</v>
      </c>
      <c r="H66" s="170">
        <v>1</v>
      </c>
      <c r="I66" s="172">
        <f t="shared" si="2"/>
        <v>8.9499999999999993</v>
      </c>
      <c r="J66" s="170" t="s">
        <v>19</v>
      </c>
      <c r="K66" s="173" t="s">
        <v>313</v>
      </c>
      <c r="L66" s="170"/>
      <c r="M66" s="170" t="s">
        <v>314</v>
      </c>
      <c r="N66" s="170"/>
    </row>
    <row r="67" spans="1:14" ht="31.5" customHeight="1">
      <c r="A67" s="28" t="s">
        <v>77</v>
      </c>
      <c r="B67" s="28" t="s">
        <v>44</v>
      </c>
      <c r="C67" s="28" t="s">
        <v>148</v>
      </c>
      <c r="D67" s="28" t="s">
        <v>41</v>
      </c>
      <c r="E67" s="28" t="s">
        <v>56</v>
      </c>
      <c r="F67" s="60" t="s">
        <v>315</v>
      </c>
      <c r="G67" s="60">
        <v>9.94</v>
      </c>
      <c r="H67" s="60">
        <v>6</v>
      </c>
      <c r="I67" s="50">
        <f t="shared" si="2"/>
        <v>59.64</v>
      </c>
      <c r="J67" s="60" t="s">
        <v>55</v>
      </c>
      <c r="K67" s="86" t="str">
        <f>HYPERLINK("https://www.swagelok.com/en/catalog/Product/Detail?part=B-400-3","https://www.swagelok.com/en/catalog/Product/Detail?part=B-400-3")</f>
        <v>https://www.swagelok.com/en/catalog/Product/Detail?part=B-400-3</v>
      </c>
      <c r="L67" s="143">
        <v>1</v>
      </c>
      <c r="M67" s="85" t="s">
        <v>316</v>
      </c>
      <c r="N67" s="52" t="s">
        <v>317</v>
      </c>
    </row>
    <row r="68" spans="1:14" ht="14.25" customHeight="1">
      <c r="A68" s="28" t="s">
        <v>77</v>
      </c>
      <c r="B68" s="28" t="s">
        <v>44</v>
      </c>
      <c r="C68" s="28" t="s">
        <v>148</v>
      </c>
      <c r="D68" s="28"/>
      <c r="E68" s="28" t="s">
        <v>56</v>
      </c>
      <c r="F68" s="60" t="s">
        <v>318</v>
      </c>
      <c r="G68" s="50">
        <v>6.01</v>
      </c>
      <c r="H68" s="60">
        <v>1</v>
      </c>
      <c r="I68" s="50">
        <f t="shared" si="2"/>
        <v>6.01</v>
      </c>
      <c r="J68" s="60" t="s">
        <v>55</v>
      </c>
      <c r="K68" s="86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L68" s="87">
        <v>3</v>
      </c>
      <c r="M68" s="85" t="s">
        <v>319</v>
      </c>
      <c r="N68" s="52" t="s">
        <v>317</v>
      </c>
    </row>
    <row r="69" spans="1:14" ht="28.5">
      <c r="A69" s="28" t="s">
        <v>77</v>
      </c>
      <c r="B69" s="28" t="s">
        <v>44</v>
      </c>
      <c r="C69" s="28" t="s">
        <v>148</v>
      </c>
      <c r="D69" s="28"/>
      <c r="E69" s="28" t="s">
        <v>56</v>
      </c>
      <c r="F69" s="60" t="s">
        <v>66</v>
      </c>
      <c r="G69" s="50">
        <v>3.52</v>
      </c>
      <c r="H69" s="28">
        <v>8</v>
      </c>
      <c r="I69" s="50">
        <f t="shared" si="2"/>
        <v>28.16</v>
      </c>
      <c r="J69" s="60" t="s">
        <v>55</v>
      </c>
      <c r="K69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L69" s="87">
        <v>6</v>
      </c>
      <c r="M69" s="85" t="s">
        <v>106</v>
      </c>
      <c r="N69" s="97"/>
    </row>
    <row r="70" spans="1:14" ht="14.25">
      <c r="A70" s="28" t="s">
        <v>77</v>
      </c>
      <c r="B70" s="28" t="s">
        <v>44</v>
      </c>
      <c r="C70" s="28" t="s">
        <v>148</v>
      </c>
      <c r="D70" s="28"/>
      <c r="E70" s="28" t="s">
        <v>56</v>
      </c>
      <c r="F70" s="60" t="s">
        <v>116</v>
      </c>
      <c r="G70" s="50">
        <v>4.04</v>
      </c>
      <c r="H70" s="28">
        <v>16</v>
      </c>
      <c r="I70" s="50">
        <f t="shared" si="2"/>
        <v>64.64</v>
      </c>
      <c r="J70" s="60" t="s">
        <v>55</v>
      </c>
      <c r="K70" s="86" t="str">
        <f>HYPERLINK("https://www.swagelok.com/en/catalog/Product/Detail?part=B-4-HN","https://www.swagelok.com/en/catalog/Product/Detail?part=B-4-HN")</f>
        <v>https://www.swagelok.com/en/catalog/Product/Detail?part=B-4-HN</v>
      </c>
      <c r="L70" s="87">
        <v>8</v>
      </c>
      <c r="M70" s="85" t="s">
        <v>117</v>
      </c>
      <c r="N70" s="52" t="s">
        <v>320</v>
      </c>
    </row>
    <row r="71" spans="1:14" ht="28.5">
      <c r="A71" s="28" t="s">
        <v>77</v>
      </c>
      <c r="B71" s="28" t="s">
        <v>44</v>
      </c>
      <c r="C71" s="28" t="s">
        <v>148</v>
      </c>
      <c r="D71" s="28"/>
      <c r="E71" s="28" t="s">
        <v>56</v>
      </c>
      <c r="F71" s="60" t="s">
        <v>120</v>
      </c>
      <c r="G71" s="50">
        <v>6.84</v>
      </c>
      <c r="H71" s="28">
        <v>5</v>
      </c>
      <c r="I71" s="50">
        <f t="shared" si="2"/>
        <v>34.200000000000003</v>
      </c>
      <c r="J71" s="60" t="s">
        <v>55</v>
      </c>
      <c r="K71" s="86" t="str">
        <f>HYPERLINK("https://www.swagelok.com/en/catalog/Product/Detail?part=B-400-9","https://www.swagelok.com/en/catalog/Product/Detail?part=B-400-9")</f>
        <v>https://www.swagelok.com/en/catalog/Product/Detail?part=B-400-9</v>
      </c>
      <c r="L71" s="87">
        <v>12</v>
      </c>
      <c r="M71" s="85" t="s">
        <v>121</v>
      </c>
      <c r="N71" s="52" t="s">
        <v>317</v>
      </c>
    </row>
    <row r="72" spans="1:14" ht="28.5">
      <c r="A72" s="28" t="s">
        <v>77</v>
      </c>
      <c r="B72" s="28" t="s">
        <v>44</v>
      </c>
      <c r="C72" s="28" t="s">
        <v>148</v>
      </c>
      <c r="D72" s="28"/>
      <c r="E72" s="28" t="s">
        <v>56</v>
      </c>
      <c r="F72" s="60" t="s">
        <v>185</v>
      </c>
      <c r="G72" s="50">
        <v>8.23</v>
      </c>
      <c r="H72" s="28">
        <v>4</v>
      </c>
      <c r="I72" s="50">
        <f t="shared" si="2"/>
        <v>32.92</v>
      </c>
      <c r="J72" s="60" t="s">
        <v>68</v>
      </c>
      <c r="K72" s="86" t="str">
        <f>HYPERLINK("https://www.mcmaster.com/#50785k273/=16jngry","https://www.mcmaster.com/#50785k273/=16jngry")</f>
        <v>https://www.mcmaster.com/#50785k273/=16jngry</v>
      </c>
      <c r="L72" s="87">
        <v>25</v>
      </c>
      <c r="M72" s="85" t="s">
        <v>186</v>
      </c>
      <c r="N72" s="97"/>
    </row>
    <row r="73" spans="1:14" ht="28.5">
      <c r="A73" s="28" t="s">
        <v>77</v>
      </c>
      <c r="B73" s="28" t="s">
        <v>44</v>
      </c>
      <c r="C73" s="28" t="s">
        <v>148</v>
      </c>
      <c r="D73" s="28"/>
      <c r="E73" s="28" t="s">
        <v>56</v>
      </c>
      <c r="F73" s="60" t="s">
        <v>321</v>
      </c>
      <c r="G73" s="50">
        <v>3.01</v>
      </c>
      <c r="H73" s="60">
        <v>6</v>
      </c>
      <c r="I73" s="50">
        <f t="shared" si="2"/>
        <v>18.059999999999999</v>
      </c>
      <c r="J73" s="60" t="s">
        <v>55</v>
      </c>
      <c r="K73" s="86" t="str">
        <f>HYPERLINK("https://www.swagelok.com/en/catalog/Product/Detail?part=B-400-1-4","https://www.swagelok.com/en/catalog/Product/Detail?part=B-400-1-4")</f>
        <v>https://www.swagelok.com/en/catalog/Product/Detail?part=B-400-1-4</v>
      </c>
      <c r="L73" s="87">
        <v>37</v>
      </c>
      <c r="M73" s="85" t="s">
        <v>322</v>
      </c>
      <c r="N73" s="52" t="s">
        <v>317</v>
      </c>
    </row>
    <row r="74" spans="1:14" ht="28.5">
      <c r="A74" s="28" t="s">
        <v>77</v>
      </c>
      <c r="B74" s="28" t="s">
        <v>44</v>
      </c>
      <c r="C74" s="28" t="s">
        <v>148</v>
      </c>
      <c r="D74" s="28"/>
      <c r="E74" s="28" t="s">
        <v>56</v>
      </c>
      <c r="F74" s="60" t="s">
        <v>323</v>
      </c>
      <c r="G74" s="50">
        <v>6.01</v>
      </c>
      <c r="H74" s="60">
        <v>1</v>
      </c>
      <c r="I74" s="50">
        <f t="shared" si="2"/>
        <v>6.01</v>
      </c>
      <c r="J74" s="60" t="s">
        <v>55</v>
      </c>
      <c r="K74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74" s="87">
        <v>38</v>
      </c>
      <c r="M74" s="85" t="s">
        <v>324</v>
      </c>
      <c r="N74" s="52" t="s">
        <v>317</v>
      </c>
    </row>
    <row r="75" spans="1:14" ht="42.75">
      <c r="A75" s="28" t="s">
        <v>77</v>
      </c>
      <c r="B75" s="28" t="s">
        <v>44</v>
      </c>
      <c r="C75" s="28" t="s">
        <v>148</v>
      </c>
      <c r="D75" s="28"/>
      <c r="E75" s="28" t="s">
        <v>56</v>
      </c>
      <c r="F75" s="28" t="s">
        <v>325</v>
      </c>
      <c r="G75" s="28">
        <v>12.22</v>
      </c>
      <c r="H75" s="28">
        <v>2</v>
      </c>
      <c r="I75" s="50">
        <f t="shared" si="2"/>
        <v>24.44</v>
      </c>
      <c r="J75" s="60" t="s">
        <v>55</v>
      </c>
      <c r="K75" s="71" t="s">
        <v>326</v>
      </c>
      <c r="L75" s="179">
        <v>44</v>
      </c>
      <c r="M75" s="92" t="s">
        <v>327</v>
      </c>
      <c r="N75" s="29" t="s">
        <v>328</v>
      </c>
    </row>
    <row r="76" spans="1:14" ht="14.25">
      <c r="A76" s="28" t="s">
        <v>77</v>
      </c>
      <c r="B76" s="45" t="s">
        <v>44</v>
      </c>
      <c r="C76" s="45" t="s">
        <v>148</v>
      </c>
      <c r="D76" s="45"/>
      <c r="E76" s="28" t="s">
        <v>56</v>
      </c>
      <c r="F76" s="28" t="s">
        <v>329</v>
      </c>
      <c r="G76" s="27">
        <v>6.21</v>
      </c>
      <c r="H76" s="45">
        <v>2</v>
      </c>
      <c r="I76" s="50">
        <f t="shared" si="2"/>
        <v>12.42</v>
      </c>
      <c r="J76" s="45" t="s">
        <v>55</v>
      </c>
      <c r="K76" s="147" t="s">
        <v>330</v>
      </c>
      <c r="L76" s="43">
        <v>52</v>
      </c>
      <c r="M76" s="48" t="s">
        <v>331</v>
      </c>
      <c r="N76" s="39"/>
    </row>
    <row r="77" spans="1:14" ht="28.5">
      <c r="A77" s="28" t="s">
        <v>77</v>
      </c>
      <c r="B77" s="28" t="s">
        <v>44</v>
      </c>
      <c r="C77" s="28" t="s">
        <v>148</v>
      </c>
      <c r="D77" s="28"/>
      <c r="E77" s="28" t="s">
        <v>56</v>
      </c>
      <c r="F77" s="60" t="s">
        <v>70</v>
      </c>
      <c r="G77" s="50">
        <v>3.21</v>
      </c>
      <c r="H77" s="60">
        <v>1</v>
      </c>
      <c r="I77" s="50">
        <f t="shared" si="2"/>
        <v>3.21</v>
      </c>
      <c r="J77" s="60" t="s">
        <v>55</v>
      </c>
      <c r="K77" s="86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L77" s="72">
        <v>54</v>
      </c>
      <c r="M77" s="85" t="s">
        <v>332</v>
      </c>
      <c r="N77" s="97"/>
    </row>
    <row r="78" spans="1:14" ht="14.25">
      <c r="A78" s="82" t="s">
        <v>333</v>
      </c>
      <c r="B78" s="82" t="s">
        <v>44</v>
      </c>
      <c r="C78" s="144" t="s">
        <v>148</v>
      </c>
      <c r="D78" s="144"/>
      <c r="E78" s="28" t="s">
        <v>56</v>
      </c>
      <c r="F78" s="149" t="s">
        <v>133</v>
      </c>
      <c r="G78" s="117">
        <v>15.53</v>
      </c>
      <c r="H78" s="91">
        <v>2</v>
      </c>
      <c r="I78" s="94"/>
      <c r="J78" s="82" t="s">
        <v>55</v>
      </c>
      <c r="K78" s="158" t="s">
        <v>144</v>
      </c>
      <c r="L78" s="98">
        <v>59</v>
      </c>
      <c r="M78" s="100" t="s">
        <v>136</v>
      </c>
      <c r="N78" s="89"/>
    </row>
    <row r="79" spans="1:14" ht="14.25">
      <c r="A79" s="28" t="s">
        <v>77</v>
      </c>
      <c r="B79" s="45" t="s">
        <v>78</v>
      </c>
      <c r="C79" s="45" t="s">
        <v>148</v>
      </c>
      <c r="D79" s="45"/>
      <c r="E79" s="28" t="s">
        <v>41</v>
      </c>
      <c r="F79" s="60" t="s">
        <v>334</v>
      </c>
      <c r="G79" s="49">
        <v>525</v>
      </c>
      <c r="H79" s="45">
        <v>1</v>
      </c>
      <c r="I79" s="180">
        <f t="shared" ref="I79:I81" si="3">H79*G79</f>
        <v>525</v>
      </c>
      <c r="J79" s="51"/>
      <c r="K79" s="76"/>
      <c r="L79" s="33">
        <v>7</v>
      </c>
      <c r="M79" s="60" t="s">
        <v>335</v>
      </c>
      <c r="N79" s="39"/>
    </row>
    <row r="80" spans="1:14" ht="14.25">
      <c r="A80" s="28" t="s">
        <v>77</v>
      </c>
      <c r="B80" s="45" t="s">
        <v>78</v>
      </c>
      <c r="C80" s="45" t="s">
        <v>148</v>
      </c>
      <c r="D80" s="45"/>
      <c r="E80" s="28" t="s">
        <v>56</v>
      </c>
      <c r="F80" s="60" t="s">
        <v>336</v>
      </c>
      <c r="G80" s="27">
        <v>32.61</v>
      </c>
      <c r="H80" s="45">
        <v>2</v>
      </c>
      <c r="I80" s="50">
        <f t="shared" si="3"/>
        <v>65.22</v>
      </c>
      <c r="J80" s="45" t="s">
        <v>13</v>
      </c>
      <c r="K80" s="147" t="s">
        <v>337</v>
      </c>
      <c r="L80" s="33">
        <v>46</v>
      </c>
      <c r="M80" s="28" t="s">
        <v>338</v>
      </c>
      <c r="N80" s="39"/>
    </row>
    <row r="81" spans="1:14" ht="14.25">
      <c r="A81" s="28" t="s">
        <v>77</v>
      </c>
      <c r="B81" s="45" t="s">
        <v>78</v>
      </c>
      <c r="C81" s="45" t="s">
        <v>148</v>
      </c>
      <c r="D81" s="45"/>
      <c r="E81" s="28" t="s">
        <v>56</v>
      </c>
      <c r="F81" s="60" t="s">
        <v>339</v>
      </c>
      <c r="G81" s="27">
        <v>13.15</v>
      </c>
      <c r="H81" s="45">
        <v>2</v>
      </c>
      <c r="I81" s="50">
        <f t="shared" si="3"/>
        <v>26.3</v>
      </c>
      <c r="J81" s="45" t="s">
        <v>13</v>
      </c>
      <c r="K81" s="147" t="s">
        <v>340</v>
      </c>
      <c r="L81" s="33">
        <v>47</v>
      </c>
      <c r="M81" s="28" t="s">
        <v>338</v>
      </c>
      <c r="N81" s="39"/>
    </row>
    <row r="82" spans="1:14" ht="14.25">
      <c r="A82" s="27" t="s">
        <v>77</v>
      </c>
      <c r="B82" s="27" t="s">
        <v>78</v>
      </c>
      <c r="C82" s="27" t="s">
        <v>148</v>
      </c>
      <c r="D82" s="27"/>
      <c r="E82" s="28" t="s">
        <v>41</v>
      </c>
      <c r="F82" s="29" t="s">
        <v>341</v>
      </c>
      <c r="G82" s="27">
        <v>40</v>
      </c>
      <c r="H82" s="27">
        <v>2</v>
      </c>
      <c r="I82" s="181">
        <v>80</v>
      </c>
      <c r="J82" s="27" t="s">
        <v>342</v>
      </c>
      <c r="K82" s="118" t="s">
        <v>343</v>
      </c>
      <c r="L82" s="43">
        <v>57</v>
      </c>
      <c r="M82" s="48" t="s">
        <v>344</v>
      </c>
      <c r="N82" s="52" t="s">
        <v>345</v>
      </c>
    </row>
    <row r="83" spans="1:14" ht="28.5">
      <c r="A83" s="28" t="s">
        <v>12</v>
      </c>
      <c r="B83" s="28" t="s">
        <v>44</v>
      </c>
      <c r="C83" s="28" t="s">
        <v>148</v>
      </c>
      <c r="D83" s="28" t="s">
        <v>41</v>
      </c>
      <c r="E83" s="28" t="s">
        <v>56</v>
      </c>
      <c r="F83" s="60" t="s">
        <v>87</v>
      </c>
      <c r="G83" s="50">
        <v>6.01</v>
      </c>
      <c r="H83" s="60">
        <v>5</v>
      </c>
      <c r="I83" s="50">
        <f t="shared" ref="I83:I106" si="4">H83*G83</f>
        <v>30.049999999999997</v>
      </c>
      <c r="J83" s="60" t="s">
        <v>55</v>
      </c>
      <c r="K83" s="86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L83" s="87">
        <v>2</v>
      </c>
      <c r="M83" s="85" t="s">
        <v>346</v>
      </c>
      <c r="N83" s="97"/>
    </row>
    <row r="84" spans="1:14" ht="14.25">
      <c r="A84" s="28" t="s">
        <v>12</v>
      </c>
      <c r="B84" s="28" t="s">
        <v>44</v>
      </c>
      <c r="C84" s="28" t="s">
        <v>148</v>
      </c>
      <c r="D84" s="28"/>
      <c r="E84" s="28" t="s">
        <v>56</v>
      </c>
      <c r="F84" s="60" t="s">
        <v>116</v>
      </c>
      <c r="G84" s="50">
        <v>4.04</v>
      </c>
      <c r="H84" s="28">
        <v>11</v>
      </c>
      <c r="I84" s="50">
        <f t="shared" si="4"/>
        <v>44.44</v>
      </c>
      <c r="J84" s="60" t="s">
        <v>55</v>
      </c>
      <c r="K84" s="86" t="str">
        <f>HYPERLINK("https://www.swagelok.com/en/catalog/Product/Detail?part=B-4-HN","https://www.swagelok.com/en/catalog/Product/Detail?part=B-4-HN")</f>
        <v>https://www.swagelok.com/en/catalog/Product/Detail?part=B-4-HN</v>
      </c>
      <c r="L84" s="87">
        <v>8</v>
      </c>
      <c r="M84" s="85" t="s">
        <v>117</v>
      </c>
      <c r="N84" s="52" t="s">
        <v>317</v>
      </c>
    </row>
    <row r="85" spans="1:14" ht="28.5">
      <c r="A85" s="28" t="s">
        <v>12</v>
      </c>
      <c r="B85" s="28" t="s">
        <v>44</v>
      </c>
      <c r="C85" s="28" t="s">
        <v>148</v>
      </c>
      <c r="D85" s="28"/>
      <c r="E85" s="28" t="s">
        <v>56</v>
      </c>
      <c r="F85" s="60" t="s">
        <v>120</v>
      </c>
      <c r="G85" s="50">
        <v>6.84</v>
      </c>
      <c r="H85" s="60">
        <v>4</v>
      </c>
      <c r="I85" s="50">
        <f t="shared" si="4"/>
        <v>27.36</v>
      </c>
      <c r="J85" s="60" t="s">
        <v>55</v>
      </c>
      <c r="K85" s="86" t="str">
        <f>HYPERLINK("https://www.swagelok.com/en/catalog/Product/Detail?part=B-400-9","https://www.swagelok.com/en/catalog/Product/Detail?part=B-400-9")</f>
        <v>https://www.swagelok.com/en/catalog/Product/Detail?part=B-400-9</v>
      </c>
      <c r="L85" s="87">
        <v>12</v>
      </c>
      <c r="M85" s="85" t="s">
        <v>121</v>
      </c>
      <c r="N85" s="52" t="s">
        <v>317</v>
      </c>
    </row>
    <row r="86" spans="1:14" ht="14.25">
      <c r="A86" s="28" t="s">
        <v>12</v>
      </c>
      <c r="B86" s="28" t="s">
        <v>44</v>
      </c>
      <c r="C86" s="28" t="s">
        <v>148</v>
      </c>
      <c r="D86" s="28"/>
      <c r="E86" s="28" t="s">
        <v>56</v>
      </c>
      <c r="F86" s="60" t="s">
        <v>96</v>
      </c>
      <c r="G86" s="50">
        <v>23.81</v>
      </c>
      <c r="H86" s="60">
        <v>4</v>
      </c>
      <c r="I86" s="50">
        <f t="shared" si="4"/>
        <v>95.24</v>
      </c>
      <c r="J86" s="60" t="s">
        <v>55</v>
      </c>
      <c r="K86" s="86" t="str">
        <f>HYPERLINK("https://www.swagelok.com/en/catalog/Product/Detail?part=B-810-4","https://www.swagelok.com/en/catalog/Product/Detail?part=B-810-4")</f>
        <v>https://www.swagelok.com/en/catalog/Product/Detail?part=B-810-4</v>
      </c>
      <c r="L86" s="87">
        <v>14</v>
      </c>
      <c r="M86" s="85" t="s">
        <v>347</v>
      </c>
      <c r="N86" s="97"/>
    </row>
    <row r="87" spans="1:14" ht="28.5">
      <c r="A87" s="28" t="s">
        <v>12</v>
      </c>
      <c r="B87" s="28" t="s">
        <v>44</v>
      </c>
      <c r="C87" s="28" t="s">
        <v>148</v>
      </c>
      <c r="D87" s="28"/>
      <c r="E87" s="28" t="s">
        <v>56</v>
      </c>
      <c r="F87" s="60" t="s">
        <v>182</v>
      </c>
      <c r="G87" s="50">
        <v>16.59</v>
      </c>
      <c r="H87" s="28">
        <v>8</v>
      </c>
      <c r="I87" s="50">
        <f t="shared" si="4"/>
        <v>132.72</v>
      </c>
      <c r="J87" s="60" t="s">
        <v>68</v>
      </c>
      <c r="K87" s="86" t="str">
        <f>HYPERLINK("https://www.mcmaster.com/#50785k275/=16jn22t","https://www.mcmaster.com/#50785k275/=16jn22t")</f>
        <v>https://www.mcmaster.com/#50785k275/=16jn22t</v>
      </c>
      <c r="L87" s="87">
        <v>16</v>
      </c>
      <c r="M87" s="85" t="s">
        <v>183</v>
      </c>
      <c r="N87" s="97"/>
    </row>
    <row r="88" spans="1:14" ht="28.5">
      <c r="A88" s="28" t="s">
        <v>12</v>
      </c>
      <c r="B88" s="28" t="s">
        <v>44</v>
      </c>
      <c r="C88" s="28" t="s">
        <v>148</v>
      </c>
      <c r="D88" s="28"/>
      <c r="E88" s="28" t="s">
        <v>56</v>
      </c>
      <c r="F88" s="60" t="s">
        <v>348</v>
      </c>
      <c r="G88" s="50">
        <v>13.25</v>
      </c>
      <c r="H88" s="60">
        <v>11</v>
      </c>
      <c r="I88" s="50">
        <f t="shared" si="4"/>
        <v>145.75</v>
      </c>
      <c r="J88" s="60" t="s">
        <v>55</v>
      </c>
      <c r="K88" s="86" t="str">
        <f>HYPERLINK("https://www.swagelok.com/en/catalog/Product/Detail?part=B-810-9","https://www.swagelok.com/en/catalog/Product/Detail?part=B-810-9")</f>
        <v>https://www.swagelok.com/en/catalog/Product/Detail?part=B-810-9</v>
      </c>
      <c r="L88" s="87">
        <v>17</v>
      </c>
      <c r="M88" s="85" t="s">
        <v>349</v>
      </c>
      <c r="N88" s="52" t="s">
        <v>317</v>
      </c>
    </row>
    <row r="89" spans="1:14" ht="14.25">
      <c r="A89" s="28" t="s">
        <v>12</v>
      </c>
      <c r="B89" s="28" t="s">
        <v>44</v>
      </c>
      <c r="C89" s="28" t="s">
        <v>148</v>
      </c>
      <c r="D89" s="28"/>
      <c r="E89" s="28" t="s">
        <v>56</v>
      </c>
      <c r="F89" s="60" t="s">
        <v>122</v>
      </c>
      <c r="G89" s="50">
        <v>18.22</v>
      </c>
      <c r="H89" s="28">
        <v>15</v>
      </c>
      <c r="I89" s="50">
        <f t="shared" si="4"/>
        <v>273.29999999999995</v>
      </c>
      <c r="J89" s="60" t="s">
        <v>55</v>
      </c>
      <c r="K89" s="86" t="str">
        <f>HYPERLINK("https://www.swagelok.com/en/catalog/Product/Detail?part=B-810-3","https://www.swagelok.com/en/catalog/Product/Detail?part=B-810-3")</f>
        <v>https://www.swagelok.com/en/catalog/Product/Detail?part=B-810-3</v>
      </c>
      <c r="L89" s="87">
        <v>18</v>
      </c>
      <c r="M89" s="85" t="s">
        <v>123</v>
      </c>
      <c r="N89" s="52" t="s">
        <v>317</v>
      </c>
    </row>
    <row r="90" spans="1:14" ht="28.5">
      <c r="A90" s="28" t="s">
        <v>12</v>
      </c>
      <c r="B90" s="28" t="s">
        <v>44</v>
      </c>
      <c r="C90" s="28" t="s">
        <v>148</v>
      </c>
      <c r="D90" s="28"/>
      <c r="E90" s="28" t="s">
        <v>56</v>
      </c>
      <c r="F90" s="60" t="s">
        <v>350</v>
      </c>
      <c r="G90" s="50">
        <v>6.01</v>
      </c>
      <c r="H90" s="60">
        <v>2</v>
      </c>
      <c r="I90" s="50">
        <f t="shared" si="4"/>
        <v>12.02</v>
      </c>
      <c r="J90" s="60" t="s">
        <v>55</v>
      </c>
      <c r="K90" s="86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L90" s="87">
        <v>19</v>
      </c>
      <c r="M90" s="85" t="s">
        <v>351</v>
      </c>
      <c r="N90" s="52" t="s">
        <v>317</v>
      </c>
    </row>
    <row r="91" spans="1:14" ht="28.5">
      <c r="A91" s="28" t="s">
        <v>12</v>
      </c>
      <c r="B91" s="28" t="s">
        <v>44</v>
      </c>
      <c r="C91" s="28" t="s">
        <v>148</v>
      </c>
      <c r="D91" s="28"/>
      <c r="E91" s="28" t="s">
        <v>56</v>
      </c>
      <c r="F91" s="60" t="s">
        <v>90</v>
      </c>
      <c r="G91" s="50">
        <v>12.01</v>
      </c>
      <c r="H91" s="60">
        <v>2</v>
      </c>
      <c r="I91" s="50">
        <f t="shared" si="4"/>
        <v>24.02</v>
      </c>
      <c r="J91" s="60" t="s">
        <v>55</v>
      </c>
      <c r="K91" s="86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L91" s="87">
        <v>20</v>
      </c>
      <c r="M91" s="85" t="s">
        <v>352</v>
      </c>
      <c r="N91" s="97"/>
    </row>
    <row r="92" spans="1:14" ht="28.5">
      <c r="A92" s="28" t="s">
        <v>12</v>
      </c>
      <c r="B92" s="28" t="s">
        <v>44</v>
      </c>
      <c r="C92" s="28" t="s">
        <v>148</v>
      </c>
      <c r="D92" s="28"/>
      <c r="E92" s="28" t="s">
        <v>56</v>
      </c>
      <c r="F92" s="60" t="s">
        <v>124</v>
      </c>
      <c r="G92" s="50">
        <v>6.84</v>
      </c>
      <c r="H92" s="28">
        <v>27</v>
      </c>
      <c r="I92" s="50">
        <f t="shared" si="4"/>
        <v>184.68</v>
      </c>
      <c r="J92" s="60" t="s">
        <v>55</v>
      </c>
      <c r="K92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L92" s="87">
        <v>22</v>
      </c>
      <c r="M92" s="85" t="s">
        <v>125</v>
      </c>
      <c r="N92" s="52" t="s">
        <v>353</v>
      </c>
    </row>
    <row r="93" spans="1:14" ht="28.5">
      <c r="A93" s="28" t="s">
        <v>12</v>
      </c>
      <c r="B93" s="28" t="s">
        <v>44</v>
      </c>
      <c r="C93" s="28" t="s">
        <v>148</v>
      </c>
      <c r="D93" s="28"/>
      <c r="E93" s="28" t="s">
        <v>56</v>
      </c>
      <c r="F93" s="60" t="s">
        <v>354</v>
      </c>
      <c r="G93" s="50">
        <v>10.67</v>
      </c>
      <c r="H93" s="60">
        <v>7</v>
      </c>
      <c r="I93" s="50">
        <f t="shared" si="4"/>
        <v>74.69</v>
      </c>
      <c r="J93" s="60" t="s">
        <v>55</v>
      </c>
      <c r="K93" s="86" t="str">
        <f>HYPERLINK("https://www.swagelok.com/en/catalog/Product/Detail?part=B-810-2-8","https://www.swagelok.com/en/catalog/Product/Detail?part=B-810-2-8")</f>
        <v>https://www.swagelok.com/en/catalog/Product/Detail?part=B-810-2-8</v>
      </c>
      <c r="L93" s="87">
        <v>24</v>
      </c>
      <c r="M93" s="85" t="s">
        <v>355</v>
      </c>
      <c r="N93" s="52" t="s">
        <v>317</v>
      </c>
    </row>
    <row r="94" spans="1:14" ht="28.5">
      <c r="A94" s="28" t="s">
        <v>12</v>
      </c>
      <c r="B94" s="28" t="s">
        <v>44</v>
      </c>
      <c r="C94" s="28" t="s">
        <v>148</v>
      </c>
      <c r="D94" s="28"/>
      <c r="E94" s="28" t="s">
        <v>56</v>
      </c>
      <c r="F94" s="60" t="s">
        <v>185</v>
      </c>
      <c r="G94" s="50">
        <v>8.23</v>
      </c>
      <c r="H94" s="28">
        <v>4</v>
      </c>
      <c r="I94" s="50">
        <f t="shared" si="4"/>
        <v>32.92</v>
      </c>
      <c r="J94" s="60" t="s">
        <v>68</v>
      </c>
      <c r="K94" s="86" t="str">
        <f>HYPERLINK("https://www.mcmaster.com/#50785k273/=16jn0zr","https://www.mcmaster.com/#50785k273/=16jn0zr")</f>
        <v>https://www.mcmaster.com/#50785k273/=16jn0zr</v>
      </c>
      <c r="L94" s="143">
        <v>25</v>
      </c>
      <c r="M94" s="85" t="s">
        <v>186</v>
      </c>
      <c r="N94" s="97"/>
    </row>
    <row r="95" spans="1:14" ht="14.25">
      <c r="A95" s="28" t="s">
        <v>12</v>
      </c>
      <c r="B95" s="28" t="s">
        <v>44</v>
      </c>
      <c r="C95" s="28" t="s">
        <v>148</v>
      </c>
      <c r="D95" s="28"/>
      <c r="E95" s="28" t="s">
        <v>56</v>
      </c>
      <c r="F95" s="182" t="s">
        <v>45</v>
      </c>
      <c r="G95" s="50">
        <v>8.6999999999999993</v>
      </c>
      <c r="H95" s="60">
        <v>6</v>
      </c>
      <c r="I95" s="50">
        <f t="shared" si="4"/>
        <v>52.199999999999996</v>
      </c>
      <c r="J95" s="60" t="s">
        <v>55</v>
      </c>
      <c r="K95" s="86" t="str">
        <f>HYPERLINK("https://www.swagelok.com/en/catalog/Product/Detail?part=B-4-ME","https://www.swagelok.com/en/catalog/Product/Detail?part=B-4-ME")</f>
        <v>https://www.swagelok.com/en/catalog/Product/Detail?part=B-4-ME</v>
      </c>
      <c r="L95" s="87">
        <v>26</v>
      </c>
      <c r="M95" s="85" t="s">
        <v>356</v>
      </c>
      <c r="N95" s="97"/>
    </row>
    <row r="96" spans="1:14" ht="28.5">
      <c r="A96" s="28" t="s">
        <v>12</v>
      </c>
      <c r="B96" s="28" t="s">
        <v>44</v>
      </c>
      <c r="C96" s="28" t="s">
        <v>148</v>
      </c>
      <c r="D96" s="107"/>
      <c r="E96" s="28" t="s">
        <v>56</v>
      </c>
      <c r="F96" s="183" t="s">
        <v>63</v>
      </c>
      <c r="G96" s="50">
        <v>11.49</v>
      </c>
      <c r="H96" s="60">
        <v>2</v>
      </c>
      <c r="I96" s="50">
        <f t="shared" si="4"/>
        <v>22.98</v>
      </c>
      <c r="J96" s="60" t="s">
        <v>55</v>
      </c>
      <c r="K96" s="86" t="str">
        <f>HYPERLINK("https://www.swagelok.com/en/catalog/Product/Detail?part=B-4-SE","https://www.swagelok.com/en/catalog/Product/Detail?part=B-4-SE")</f>
        <v>https://www.swagelok.com/en/catalog/Product/Detail?part=B-4-SE</v>
      </c>
      <c r="L96" s="87">
        <v>27</v>
      </c>
      <c r="M96" s="85" t="s">
        <v>357</v>
      </c>
      <c r="N96" s="97"/>
    </row>
    <row r="97" spans="1:14" ht="28.5">
      <c r="A97" s="28" t="s">
        <v>12</v>
      </c>
      <c r="B97" s="28" t="s">
        <v>44</v>
      </c>
      <c r="C97" s="28" t="s">
        <v>148</v>
      </c>
      <c r="D97" s="107"/>
      <c r="E97" s="28" t="s">
        <v>56</v>
      </c>
      <c r="F97" s="184" t="s">
        <v>100</v>
      </c>
      <c r="G97" s="50">
        <v>16.05</v>
      </c>
      <c r="H97" s="60">
        <v>2</v>
      </c>
      <c r="I97" s="50">
        <f t="shared" si="4"/>
        <v>32.1</v>
      </c>
      <c r="J97" s="60" t="s">
        <v>55</v>
      </c>
      <c r="K97" s="86" t="str">
        <f>HYPERLINK("https://www.swagelok.com/en/catalog/Product/Detail?part=B-810-8-8","https://www.swagelok.com/en/catalog/Product/Detail?part=B-810-8-8")</f>
        <v>https://www.swagelok.com/en/catalog/Product/Detail?part=B-810-8-8</v>
      </c>
      <c r="L97" s="87">
        <v>29</v>
      </c>
      <c r="M97" s="85" t="s">
        <v>358</v>
      </c>
      <c r="N97" s="97"/>
    </row>
    <row r="98" spans="1:14" ht="28.5">
      <c r="A98" s="28" t="s">
        <v>12</v>
      </c>
      <c r="B98" s="28" t="s">
        <v>44</v>
      </c>
      <c r="C98" s="28" t="s">
        <v>148</v>
      </c>
      <c r="D98" s="28" t="s">
        <v>41</v>
      </c>
      <c r="E98" s="28" t="s">
        <v>56</v>
      </c>
      <c r="F98" s="60" t="s">
        <v>359</v>
      </c>
      <c r="G98" s="50">
        <v>11.18</v>
      </c>
      <c r="H98" s="60">
        <v>2</v>
      </c>
      <c r="I98" s="50">
        <f t="shared" si="4"/>
        <v>22.36</v>
      </c>
      <c r="J98" s="60" t="s">
        <v>55</v>
      </c>
      <c r="K98" s="86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L98" s="87">
        <v>30</v>
      </c>
      <c r="M98" s="85" t="s">
        <v>360</v>
      </c>
      <c r="N98" s="52" t="s">
        <v>317</v>
      </c>
    </row>
    <row r="99" spans="1:14" ht="28.5">
      <c r="A99" s="28" t="s">
        <v>12</v>
      </c>
      <c r="B99" s="28" t="s">
        <v>44</v>
      </c>
      <c r="C99" s="28" t="s">
        <v>148</v>
      </c>
      <c r="D99" s="79"/>
      <c r="E99" s="28" t="s">
        <v>56</v>
      </c>
      <c r="F99" s="84" t="s">
        <v>361</v>
      </c>
      <c r="G99" s="81">
        <v>18.43</v>
      </c>
      <c r="H99" s="60">
        <v>1</v>
      </c>
      <c r="I99" s="50">
        <f t="shared" si="4"/>
        <v>18.43</v>
      </c>
      <c r="J99" s="60" t="s">
        <v>55</v>
      </c>
      <c r="K99" s="86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L99" s="87">
        <v>31</v>
      </c>
      <c r="M99" s="85" t="s">
        <v>362</v>
      </c>
      <c r="N99" s="52" t="s">
        <v>317</v>
      </c>
    </row>
    <row r="100" spans="1:14" ht="28.5">
      <c r="A100" s="28" t="s">
        <v>12</v>
      </c>
      <c r="B100" s="28" t="s">
        <v>44</v>
      </c>
      <c r="C100" s="28" t="s">
        <v>148</v>
      </c>
      <c r="D100" s="28"/>
      <c r="E100" s="28" t="s">
        <v>56</v>
      </c>
      <c r="F100" s="60" t="s">
        <v>363</v>
      </c>
      <c r="G100" s="50">
        <v>7.15</v>
      </c>
      <c r="H100" s="28">
        <v>1</v>
      </c>
      <c r="I100" s="50">
        <f t="shared" si="4"/>
        <v>7.15</v>
      </c>
      <c r="J100" s="60" t="s">
        <v>55</v>
      </c>
      <c r="K100" s="86" t="str">
        <f>HYPERLINK("https://www.swagelok.com/en/catalog/Product/Detail?part=B-810-1-4","https://www.swagelok.com/en/catalog/Product/Detail?part=B-810-1-4")</f>
        <v>https://www.swagelok.com/en/catalog/Product/Detail?part=B-810-1-4</v>
      </c>
      <c r="L100" s="87">
        <v>32</v>
      </c>
      <c r="M100" s="85" t="s">
        <v>364</v>
      </c>
      <c r="N100" s="29"/>
    </row>
    <row r="101" spans="1:14" ht="42.75">
      <c r="A101" s="28" t="s">
        <v>12</v>
      </c>
      <c r="B101" s="28" t="s">
        <v>44</v>
      </c>
      <c r="C101" s="28" t="s">
        <v>148</v>
      </c>
      <c r="D101" s="28"/>
      <c r="E101" s="28" t="s">
        <v>56</v>
      </c>
      <c r="F101" s="60" t="s">
        <v>93</v>
      </c>
      <c r="G101" s="50">
        <v>19.77</v>
      </c>
      <c r="H101" s="60">
        <v>2</v>
      </c>
      <c r="I101" s="50">
        <f t="shared" si="4"/>
        <v>39.54</v>
      </c>
      <c r="J101" s="60" t="s">
        <v>55</v>
      </c>
      <c r="K101" s="86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L101" s="87">
        <v>33</v>
      </c>
      <c r="M101" s="85" t="s">
        <v>365</v>
      </c>
      <c r="N101" s="97"/>
    </row>
    <row r="102" spans="1:14" ht="42.75">
      <c r="A102" s="28" t="s">
        <v>12</v>
      </c>
      <c r="B102" s="28" t="s">
        <v>44</v>
      </c>
      <c r="C102" s="28" t="s">
        <v>148</v>
      </c>
      <c r="D102" s="28"/>
      <c r="E102" s="28" t="s">
        <v>56</v>
      </c>
      <c r="F102" s="182" t="s">
        <v>84</v>
      </c>
      <c r="G102" s="50">
        <v>28.67</v>
      </c>
      <c r="H102" s="60">
        <v>1</v>
      </c>
      <c r="I102" s="50">
        <f t="shared" si="4"/>
        <v>28.67</v>
      </c>
      <c r="J102" s="60" t="s">
        <v>55</v>
      </c>
      <c r="K102" s="86" t="str">
        <f>HYPERLINK("https://www.swagelok.com/en/catalog/Product/Detail?part=B-8-ST","https://www.swagelok.com/en/catalog/Product/Detail?part=B-8-ST")</f>
        <v>https://www.swagelok.com/en/catalog/Product/Detail?part=B-8-ST</v>
      </c>
      <c r="L102" s="87">
        <v>34</v>
      </c>
      <c r="M102" s="85" t="s">
        <v>366</v>
      </c>
      <c r="N102" s="97"/>
    </row>
    <row r="103" spans="1:14" ht="42.75">
      <c r="A103" s="28" t="s">
        <v>12</v>
      </c>
      <c r="B103" s="28" t="s">
        <v>44</v>
      </c>
      <c r="C103" s="28" t="s">
        <v>148</v>
      </c>
      <c r="D103" s="79"/>
      <c r="E103" s="28" t="s">
        <v>56</v>
      </c>
      <c r="F103" s="185" t="s">
        <v>80</v>
      </c>
      <c r="G103" s="50">
        <v>28.88</v>
      </c>
      <c r="H103" s="60">
        <v>1</v>
      </c>
      <c r="I103" s="50">
        <f t="shared" si="4"/>
        <v>28.88</v>
      </c>
      <c r="J103" s="60" t="s">
        <v>55</v>
      </c>
      <c r="K103" s="86" t="str">
        <f>HYPERLINK("https://www.swagelok.com/en/catalog/Product/Detail?part=B-8-BT","https://www.swagelok.com/en/catalog/Product/Detail?part=B-8-BT")</f>
        <v>https://www.swagelok.com/en/catalog/Product/Detail?part=B-8-BT</v>
      </c>
      <c r="L103" s="87">
        <v>35</v>
      </c>
      <c r="M103" s="85" t="s">
        <v>367</v>
      </c>
      <c r="N103" s="97"/>
    </row>
    <row r="104" spans="1:14" ht="14.25">
      <c r="A104" s="28" t="s">
        <v>12</v>
      </c>
      <c r="B104" s="28" t="s">
        <v>44</v>
      </c>
      <c r="C104" s="28" t="s">
        <v>148</v>
      </c>
      <c r="D104" s="28"/>
      <c r="E104" s="28" t="s">
        <v>56</v>
      </c>
      <c r="F104" s="60" t="s">
        <v>368</v>
      </c>
      <c r="G104" s="50">
        <v>4.1399999999999997</v>
      </c>
      <c r="H104" s="60">
        <v>2</v>
      </c>
      <c r="I104" s="50">
        <f t="shared" si="4"/>
        <v>8.2799999999999994</v>
      </c>
      <c r="J104" s="60" t="s">
        <v>55</v>
      </c>
      <c r="K104" s="86" t="str">
        <f>HYPERLINK("https://www.swagelok.com/en/catalog/Product/Detail?part=B-810-P","https://www.swagelok.com/en/catalog/Product/Detail?part=B-810-P")</f>
        <v>https://www.swagelok.com/en/catalog/Product/Detail?part=B-810-P</v>
      </c>
      <c r="L104" s="87">
        <v>36</v>
      </c>
      <c r="M104" s="85" t="s">
        <v>369</v>
      </c>
      <c r="N104" s="52" t="s">
        <v>317</v>
      </c>
    </row>
    <row r="105" spans="1:14" ht="28.5">
      <c r="A105" s="28" t="s">
        <v>12</v>
      </c>
      <c r="B105" s="28" t="s">
        <v>44</v>
      </c>
      <c r="C105" s="28" t="s">
        <v>148</v>
      </c>
      <c r="D105" s="28"/>
      <c r="E105" s="28" t="s">
        <v>56</v>
      </c>
      <c r="F105" s="60" t="s">
        <v>321</v>
      </c>
      <c r="G105" s="50">
        <v>3.52</v>
      </c>
      <c r="H105" s="60">
        <v>2</v>
      </c>
      <c r="I105" s="50">
        <f t="shared" si="4"/>
        <v>7.04</v>
      </c>
      <c r="J105" s="60" t="s">
        <v>55</v>
      </c>
      <c r="K105" s="86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L105" s="87">
        <v>37</v>
      </c>
      <c r="M105" s="85" t="s">
        <v>370</v>
      </c>
      <c r="N105" s="52" t="s">
        <v>317</v>
      </c>
    </row>
    <row r="106" spans="1:14" ht="28.5">
      <c r="A106" s="28" t="s">
        <v>12</v>
      </c>
      <c r="B106" s="28" t="s">
        <v>44</v>
      </c>
      <c r="C106" s="28" t="s">
        <v>148</v>
      </c>
      <c r="D106" s="28"/>
      <c r="E106" s="28" t="s">
        <v>56</v>
      </c>
      <c r="F106" s="60" t="s">
        <v>323</v>
      </c>
      <c r="G106" s="50">
        <v>6.01</v>
      </c>
      <c r="H106" s="60">
        <v>2</v>
      </c>
      <c r="I106" s="50">
        <f t="shared" si="4"/>
        <v>12.02</v>
      </c>
      <c r="J106" s="60" t="s">
        <v>55</v>
      </c>
      <c r="K106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106" s="87">
        <v>38</v>
      </c>
      <c r="M106" s="85" t="s">
        <v>324</v>
      </c>
      <c r="N106" s="52" t="s">
        <v>317</v>
      </c>
    </row>
    <row r="107" spans="1:14" ht="28.5">
      <c r="A107" s="28" t="s">
        <v>12</v>
      </c>
      <c r="B107" s="28" t="s">
        <v>44</v>
      </c>
      <c r="C107" s="28" t="s">
        <v>148</v>
      </c>
      <c r="D107" s="79"/>
      <c r="E107" s="28" t="s">
        <v>56</v>
      </c>
      <c r="F107" s="84" t="s">
        <v>371</v>
      </c>
      <c r="G107" s="186">
        <v>44.28</v>
      </c>
      <c r="H107" s="60">
        <v>1</v>
      </c>
      <c r="I107" s="95">
        <v>44.28</v>
      </c>
      <c r="J107" s="60" t="s">
        <v>55</v>
      </c>
      <c r="K107" s="187" t="s">
        <v>372</v>
      </c>
      <c r="L107" s="87">
        <v>39</v>
      </c>
      <c r="M107" s="80" t="s">
        <v>373</v>
      </c>
      <c r="N107" s="41" t="s">
        <v>374</v>
      </c>
    </row>
    <row r="108" spans="1:14" ht="14.25">
      <c r="A108" s="27" t="s">
        <v>12</v>
      </c>
      <c r="B108" s="27" t="s">
        <v>375</v>
      </c>
      <c r="C108" s="27" t="s">
        <v>148</v>
      </c>
      <c r="D108" s="68"/>
      <c r="E108" s="28" t="s">
        <v>41</v>
      </c>
      <c r="F108" s="41" t="s">
        <v>376</v>
      </c>
      <c r="G108" s="30"/>
      <c r="H108" s="27">
        <v>1</v>
      </c>
      <c r="I108" s="46"/>
      <c r="J108" s="27"/>
      <c r="K108" s="48"/>
      <c r="L108" s="43">
        <v>70</v>
      </c>
      <c r="M108" s="188" t="s">
        <v>376</v>
      </c>
      <c r="N108" s="39"/>
    </row>
    <row r="109" spans="1:14" ht="14.25">
      <c r="A109" s="45" t="s">
        <v>12</v>
      </c>
      <c r="B109" s="45" t="s">
        <v>78</v>
      </c>
      <c r="C109" s="45" t="s">
        <v>148</v>
      </c>
      <c r="D109" s="45"/>
      <c r="E109" s="28" t="s">
        <v>41</v>
      </c>
      <c r="F109" s="60" t="s">
        <v>377</v>
      </c>
      <c r="G109" s="51" t="s">
        <v>378</v>
      </c>
      <c r="H109" s="51">
        <v>1</v>
      </c>
      <c r="I109" s="51"/>
      <c r="J109" s="51"/>
      <c r="K109" s="76"/>
      <c r="L109" s="33">
        <v>21</v>
      </c>
      <c r="M109" s="60" t="s">
        <v>379</v>
      </c>
      <c r="N109" s="39"/>
    </row>
    <row r="110" spans="1:14" ht="14.25">
      <c r="A110" s="45" t="s">
        <v>12</v>
      </c>
      <c r="B110" s="45" t="s">
        <v>78</v>
      </c>
      <c r="C110" s="45" t="s">
        <v>148</v>
      </c>
      <c r="D110" s="45"/>
      <c r="E110" s="28" t="s">
        <v>41</v>
      </c>
      <c r="F110" s="60" t="s">
        <v>380</v>
      </c>
      <c r="G110" s="51" t="s">
        <v>378</v>
      </c>
      <c r="H110" s="51">
        <v>1</v>
      </c>
      <c r="I110" s="51"/>
      <c r="J110" s="51"/>
      <c r="K110" s="76"/>
      <c r="L110" s="33">
        <v>28</v>
      </c>
      <c r="M110" s="60" t="s">
        <v>381</v>
      </c>
      <c r="N110" s="39"/>
    </row>
    <row r="111" spans="1:14" ht="14.25">
      <c r="A111" s="45" t="s">
        <v>12</v>
      </c>
      <c r="B111" s="45" t="s">
        <v>78</v>
      </c>
      <c r="C111" s="45" t="s">
        <v>148</v>
      </c>
      <c r="D111" s="45"/>
      <c r="E111" s="28" t="s">
        <v>56</v>
      </c>
      <c r="F111" s="60" t="s">
        <v>202</v>
      </c>
      <c r="G111" s="27">
        <v>7.98</v>
      </c>
      <c r="H111" s="51">
        <v>2</v>
      </c>
      <c r="I111" s="50">
        <f>H111*G111</f>
        <v>15.96</v>
      </c>
      <c r="J111" s="45" t="s">
        <v>68</v>
      </c>
      <c r="K111" s="147" t="s">
        <v>204</v>
      </c>
      <c r="L111" s="33">
        <v>45</v>
      </c>
      <c r="M111" s="145" t="s">
        <v>203</v>
      </c>
      <c r="N111" s="39"/>
    </row>
    <row r="112" spans="1:14" ht="14.25">
      <c r="A112" s="27" t="s">
        <v>12</v>
      </c>
      <c r="B112" s="27" t="s">
        <v>78</v>
      </c>
      <c r="C112" s="27" t="s">
        <v>148</v>
      </c>
      <c r="D112" s="68"/>
      <c r="E112" s="28" t="s">
        <v>56</v>
      </c>
      <c r="F112" s="41" t="s">
        <v>382</v>
      </c>
      <c r="G112" s="30"/>
      <c r="H112" s="27">
        <v>1</v>
      </c>
      <c r="I112" s="31"/>
      <c r="J112" s="27"/>
      <c r="K112" s="69" t="s">
        <v>383</v>
      </c>
      <c r="L112" s="43">
        <v>48</v>
      </c>
      <c r="M112" s="32" t="s">
        <v>384</v>
      </c>
      <c r="N112" s="52"/>
    </row>
    <row r="113" spans="1:14" ht="57">
      <c r="A113" s="27" t="s">
        <v>12</v>
      </c>
      <c r="B113" s="27" t="s">
        <v>111</v>
      </c>
      <c r="C113" s="27" t="s">
        <v>148</v>
      </c>
      <c r="D113" s="27"/>
      <c r="E113" s="28" t="s">
        <v>41</v>
      </c>
      <c r="F113" s="29" t="s">
        <v>385</v>
      </c>
      <c r="G113" s="70">
        <v>48.3</v>
      </c>
      <c r="H113" s="27">
        <v>5</v>
      </c>
      <c r="I113" s="126">
        <f t="shared" ref="I113:I120" si="5">H113*G113</f>
        <v>241.5</v>
      </c>
      <c r="J113" s="60" t="s">
        <v>68</v>
      </c>
      <c r="K113" s="167" t="s">
        <v>235</v>
      </c>
      <c r="L113" s="33"/>
      <c r="M113" s="29" t="s">
        <v>111</v>
      </c>
      <c r="N113" s="39"/>
    </row>
    <row r="114" spans="1:14" ht="57">
      <c r="A114" s="27" t="s">
        <v>12</v>
      </c>
      <c r="B114" s="27" t="s">
        <v>111</v>
      </c>
      <c r="C114" s="27" t="s">
        <v>148</v>
      </c>
      <c r="D114" s="27"/>
      <c r="E114" s="28" t="s">
        <v>41</v>
      </c>
      <c r="F114" s="29" t="s">
        <v>386</v>
      </c>
      <c r="G114" s="70">
        <v>63.09</v>
      </c>
      <c r="H114" s="27">
        <v>2</v>
      </c>
      <c r="I114" s="126">
        <f t="shared" si="5"/>
        <v>126.18</v>
      </c>
      <c r="J114" s="60" t="s">
        <v>68</v>
      </c>
      <c r="K114" s="167" t="s">
        <v>231</v>
      </c>
      <c r="L114" s="33"/>
      <c r="M114" s="29" t="s">
        <v>111</v>
      </c>
      <c r="N114" s="39"/>
    </row>
    <row r="115" spans="1:14" ht="14.25">
      <c r="A115" s="28" t="s">
        <v>12</v>
      </c>
      <c r="B115" s="28" t="s">
        <v>119</v>
      </c>
      <c r="C115" s="28" t="s">
        <v>148</v>
      </c>
      <c r="D115" s="28"/>
      <c r="E115" s="28" t="s">
        <v>41</v>
      </c>
      <c r="F115" s="60" t="s">
        <v>166</v>
      </c>
      <c r="G115" s="50">
        <v>44.2</v>
      </c>
      <c r="H115" s="60">
        <v>2</v>
      </c>
      <c r="I115" s="50">
        <f t="shared" si="5"/>
        <v>88.4</v>
      </c>
      <c r="J115" s="60" t="s">
        <v>68</v>
      </c>
      <c r="K115" s="86" t="str">
        <f>HYPERLINK("https://www.mcmaster.com/#4024t73/=16jnjcz","https://www.mcmaster.com/#4024t73/=16jnjcz")</f>
        <v>https://www.mcmaster.com/#4024t73/=16jnjcz</v>
      </c>
      <c r="L115" s="87">
        <v>5</v>
      </c>
      <c r="M115" s="85" t="s">
        <v>174</v>
      </c>
      <c r="N115" s="97"/>
    </row>
    <row r="116" spans="1:14" ht="28.5">
      <c r="A116" s="28" t="s">
        <v>12</v>
      </c>
      <c r="B116" s="28" t="s">
        <v>119</v>
      </c>
      <c r="C116" s="28" t="s">
        <v>148</v>
      </c>
      <c r="D116" s="28"/>
      <c r="E116" s="28" t="s">
        <v>56</v>
      </c>
      <c r="F116" s="182" t="s">
        <v>72</v>
      </c>
      <c r="G116" s="50">
        <v>25.05</v>
      </c>
      <c r="H116" s="60">
        <v>2</v>
      </c>
      <c r="I116" s="50">
        <f t="shared" si="5"/>
        <v>50.1</v>
      </c>
      <c r="J116" s="60" t="s">
        <v>55</v>
      </c>
      <c r="K116" s="86" t="str">
        <f>HYPERLINK("https://www.swagelok.com/en/catalog/Product/Detail?part=B-4C4-1","https://www.swagelok.com/en/catalog/Product/Detail?part=B-4C4-1")</f>
        <v>https://www.swagelok.com/en/catalog/Product/Detail?part=B-4C4-1</v>
      </c>
      <c r="L116" s="87">
        <v>10</v>
      </c>
      <c r="M116" s="85" t="s">
        <v>387</v>
      </c>
      <c r="N116" s="97"/>
    </row>
    <row r="117" spans="1:14" ht="42.75">
      <c r="A117" s="28" t="s">
        <v>12</v>
      </c>
      <c r="B117" s="28" t="s">
        <v>119</v>
      </c>
      <c r="C117" s="28" t="s">
        <v>148</v>
      </c>
      <c r="D117" s="28"/>
      <c r="E117" s="28" t="s">
        <v>56</v>
      </c>
      <c r="F117" s="60" t="s">
        <v>194</v>
      </c>
      <c r="G117" s="50">
        <v>21.67</v>
      </c>
      <c r="H117" s="60">
        <v>1</v>
      </c>
      <c r="I117" s="50">
        <f t="shared" si="5"/>
        <v>21.67</v>
      </c>
      <c r="J117" s="60" t="s">
        <v>68</v>
      </c>
      <c r="K117" s="86" t="str">
        <f>HYPERLINK("https://www.mcmaster.com/#46105k69/=16jni3l","https://www.mcmaster.com/#46105k69/=16jni3l")</f>
        <v>https://www.mcmaster.com/#46105k69/=16jni3l</v>
      </c>
      <c r="L117" s="143">
        <v>40</v>
      </c>
      <c r="M117" s="85" t="s">
        <v>195</v>
      </c>
      <c r="N117" s="97"/>
    </row>
    <row r="118" spans="1:14" ht="28.5">
      <c r="A118" s="28" t="s">
        <v>12</v>
      </c>
      <c r="B118" s="28" t="s">
        <v>119</v>
      </c>
      <c r="C118" s="28" t="s">
        <v>148</v>
      </c>
      <c r="D118" s="28" t="s">
        <v>41</v>
      </c>
      <c r="E118" s="28" t="s">
        <v>41</v>
      </c>
      <c r="F118" s="28" t="s">
        <v>388</v>
      </c>
      <c r="G118" s="28">
        <v>375</v>
      </c>
      <c r="H118" s="28">
        <v>3</v>
      </c>
      <c r="I118" s="50">
        <f t="shared" si="5"/>
        <v>1125</v>
      </c>
      <c r="J118" s="60"/>
      <c r="K118" s="147" t="s">
        <v>389</v>
      </c>
      <c r="L118" s="87">
        <v>41</v>
      </c>
      <c r="M118" s="92" t="s">
        <v>390</v>
      </c>
      <c r="N118" s="97"/>
    </row>
    <row r="119" spans="1:14" ht="14.25">
      <c r="A119" s="28" t="s">
        <v>12</v>
      </c>
      <c r="B119" s="28" t="s">
        <v>119</v>
      </c>
      <c r="C119" s="28" t="s">
        <v>148</v>
      </c>
      <c r="D119" s="28"/>
      <c r="E119" s="28" t="s">
        <v>41</v>
      </c>
      <c r="F119" s="60" t="s">
        <v>391</v>
      </c>
      <c r="G119" s="95">
        <v>631.38</v>
      </c>
      <c r="H119" s="28">
        <v>1</v>
      </c>
      <c r="I119" s="50">
        <f t="shared" si="5"/>
        <v>631.38</v>
      </c>
      <c r="J119" s="60" t="s">
        <v>392</v>
      </c>
      <c r="K119" s="86" t="str">
        <f>HYPERLINK("http://www.magnatrol.com/lr_valve4.html","http://www.magnatrol.com/lr_valve4.html")</f>
        <v>http://www.magnatrol.com/lr_valve4.html</v>
      </c>
      <c r="L119" s="87">
        <v>42</v>
      </c>
      <c r="M119" s="85" t="s">
        <v>393</v>
      </c>
      <c r="N119" s="29" t="s">
        <v>394</v>
      </c>
    </row>
    <row r="120" spans="1:14" ht="14.25">
      <c r="A120" s="28" t="s">
        <v>12</v>
      </c>
      <c r="B120" s="28" t="s">
        <v>119</v>
      </c>
      <c r="C120" s="28" t="s">
        <v>148</v>
      </c>
      <c r="D120" s="28"/>
      <c r="E120" s="28" t="s">
        <v>41</v>
      </c>
      <c r="F120" s="28" t="s">
        <v>395</v>
      </c>
      <c r="G120" s="189"/>
      <c r="H120" s="28">
        <v>1</v>
      </c>
      <c r="I120" s="50">
        <f t="shared" si="5"/>
        <v>0</v>
      </c>
      <c r="J120" s="60"/>
      <c r="K120" s="86"/>
      <c r="L120" s="72">
        <v>55</v>
      </c>
      <c r="M120" s="92" t="s">
        <v>396</v>
      </c>
      <c r="N120" s="97"/>
    </row>
    <row r="121" spans="1:14" ht="28.5">
      <c r="A121" s="28" t="s">
        <v>12</v>
      </c>
      <c r="B121" s="28" t="s">
        <v>119</v>
      </c>
      <c r="C121" s="28" t="s">
        <v>148</v>
      </c>
      <c r="D121" s="28" t="s">
        <v>41</v>
      </c>
      <c r="E121" s="28" t="s">
        <v>41</v>
      </c>
      <c r="F121" s="92" t="s">
        <v>397</v>
      </c>
      <c r="G121" s="28">
        <v>820</v>
      </c>
      <c r="H121" s="60">
        <v>1</v>
      </c>
      <c r="I121" s="70">
        <v>912</v>
      </c>
      <c r="J121" s="28" t="s">
        <v>27</v>
      </c>
      <c r="K121" s="76"/>
      <c r="L121" s="179">
        <v>58</v>
      </c>
      <c r="M121" s="92" t="s">
        <v>397</v>
      </c>
      <c r="N121" s="97"/>
    </row>
    <row r="122" spans="1:14" ht="28.5">
      <c r="A122" s="27" t="s">
        <v>88</v>
      </c>
      <c r="B122" s="27" t="s">
        <v>398</v>
      </c>
      <c r="C122" s="27" t="s">
        <v>79</v>
      </c>
      <c r="D122" s="68"/>
      <c r="E122" s="28" t="s">
        <v>56</v>
      </c>
      <c r="F122" s="41" t="s">
        <v>399</v>
      </c>
      <c r="G122" s="31"/>
      <c r="H122" s="31"/>
      <c r="I122" s="190"/>
      <c r="J122" s="27" t="s">
        <v>400</v>
      </c>
      <c r="K122" s="113"/>
      <c r="L122" s="33"/>
      <c r="M122" s="41" t="s">
        <v>401</v>
      </c>
      <c r="N122" s="39"/>
    </row>
    <row r="123" spans="1:14" ht="14.25">
      <c r="A123" s="27" t="s">
        <v>88</v>
      </c>
      <c r="B123" s="27" t="s">
        <v>398</v>
      </c>
      <c r="C123" s="27" t="s">
        <v>79</v>
      </c>
      <c r="D123" s="74"/>
      <c r="E123" s="28" t="s">
        <v>56</v>
      </c>
      <c r="F123" s="75" t="s">
        <v>402</v>
      </c>
      <c r="G123" s="31"/>
      <c r="H123" s="31"/>
      <c r="I123" s="31"/>
      <c r="J123" s="27" t="s">
        <v>400</v>
      </c>
      <c r="K123" s="38"/>
      <c r="L123" s="33"/>
      <c r="M123" s="75" t="s">
        <v>403</v>
      </c>
      <c r="N123" s="39"/>
    </row>
    <row r="124" spans="1:14" ht="14.25">
      <c r="A124" s="27" t="s">
        <v>88</v>
      </c>
      <c r="B124" s="27" t="s">
        <v>398</v>
      </c>
      <c r="C124" s="27" t="s">
        <v>79</v>
      </c>
      <c r="D124" s="27"/>
      <c r="E124" s="28" t="s">
        <v>94</v>
      </c>
      <c r="F124" s="29" t="s">
        <v>404</v>
      </c>
      <c r="G124" s="31"/>
      <c r="H124" s="31"/>
      <c r="I124" s="31"/>
      <c r="J124" s="27" t="s">
        <v>400</v>
      </c>
      <c r="K124" s="38"/>
      <c r="L124" s="33"/>
      <c r="M124" s="29" t="s">
        <v>405</v>
      </c>
      <c r="N124" s="39"/>
    </row>
    <row r="125" spans="1:14" ht="14.25">
      <c r="A125" s="27" t="s">
        <v>88</v>
      </c>
      <c r="B125" s="27" t="s">
        <v>398</v>
      </c>
      <c r="C125" s="27" t="s">
        <v>79</v>
      </c>
      <c r="D125" s="74"/>
      <c r="E125" s="28" t="s">
        <v>56</v>
      </c>
      <c r="F125" s="75" t="s">
        <v>406</v>
      </c>
      <c r="G125" s="31"/>
      <c r="H125" s="31"/>
      <c r="I125" s="31"/>
      <c r="J125" s="27" t="s">
        <v>400</v>
      </c>
      <c r="K125" s="38"/>
      <c r="L125" s="33"/>
      <c r="M125" s="41" t="s">
        <v>407</v>
      </c>
      <c r="N125" s="39"/>
    </row>
    <row r="126" spans="1:14" ht="28.5">
      <c r="A126" s="27" t="s">
        <v>88</v>
      </c>
      <c r="B126" s="27" t="s">
        <v>398</v>
      </c>
      <c r="C126" s="27" t="s">
        <v>79</v>
      </c>
      <c r="D126" s="68"/>
      <c r="E126" s="28" t="s">
        <v>94</v>
      </c>
      <c r="F126" s="41" t="s">
        <v>408</v>
      </c>
      <c r="G126" s="31"/>
      <c r="H126" s="31"/>
      <c r="I126" s="31"/>
      <c r="J126" s="27" t="s">
        <v>400</v>
      </c>
      <c r="K126" s="38"/>
      <c r="L126" s="33"/>
      <c r="M126" s="29" t="s">
        <v>409</v>
      </c>
      <c r="N126" s="39"/>
    </row>
    <row r="127" spans="1:14" ht="14.25">
      <c r="A127" s="191" t="s">
        <v>88</v>
      </c>
      <c r="B127" s="191" t="s">
        <v>398</v>
      </c>
      <c r="C127" s="191" t="s">
        <v>79</v>
      </c>
      <c r="D127" s="191"/>
      <c r="E127" s="28" t="s">
        <v>94</v>
      </c>
      <c r="F127" s="41" t="s">
        <v>410</v>
      </c>
      <c r="G127" s="192"/>
      <c r="H127" s="192"/>
      <c r="I127" s="192"/>
      <c r="J127" s="191" t="s">
        <v>400</v>
      </c>
      <c r="K127" s="193"/>
      <c r="L127" s="194"/>
      <c r="M127" s="195" t="s">
        <v>411</v>
      </c>
      <c r="N127" s="196"/>
    </row>
    <row r="128" spans="1:14" ht="28.5">
      <c r="A128" s="191" t="s">
        <v>88</v>
      </c>
      <c r="B128" s="191" t="s">
        <v>398</v>
      </c>
      <c r="C128" s="191" t="s">
        <v>79</v>
      </c>
      <c r="D128" s="191"/>
      <c r="E128" s="28" t="s">
        <v>94</v>
      </c>
      <c r="F128" s="195" t="s">
        <v>412</v>
      </c>
      <c r="G128" s="192"/>
      <c r="H128" s="192"/>
      <c r="I128" s="192"/>
      <c r="J128" s="191" t="s">
        <v>400</v>
      </c>
      <c r="K128" s="193"/>
      <c r="L128" s="194"/>
      <c r="M128" s="195" t="s">
        <v>413</v>
      </c>
      <c r="N128" s="196"/>
    </row>
    <row r="129" spans="1:14" ht="28.5">
      <c r="A129" s="191" t="s">
        <v>38</v>
      </c>
      <c r="B129" s="191" t="s">
        <v>163</v>
      </c>
      <c r="C129" s="191" t="s">
        <v>79</v>
      </c>
      <c r="D129" s="191"/>
      <c r="E129" s="28" t="s">
        <v>41</v>
      </c>
      <c r="F129" s="197" t="s">
        <v>165</v>
      </c>
      <c r="G129" s="198">
        <v>99</v>
      </c>
      <c r="H129" s="191">
        <v>1</v>
      </c>
      <c r="I129" s="199">
        <f t="shared" ref="I129:I131" si="6">G129*H129</f>
        <v>99</v>
      </c>
      <c r="J129" s="191" t="s">
        <v>167</v>
      </c>
      <c r="K129" s="200" t="s">
        <v>168</v>
      </c>
      <c r="L129" s="194"/>
      <c r="M129" s="195" t="s">
        <v>170</v>
      </c>
      <c r="N129" s="196"/>
    </row>
    <row r="130" spans="1:14" ht="28.5">
      <c r="A130" s="191" t="s">
        <v>38</v>
      </c>
      <c r="B130" s="191" t="s">
        <v>171</v>
      </c>
      <c r="C130" s="191" t="s">
        <v>79</v>
      </c>
      <c r="D130" s="191"/>
      <c r="E130" s="28" t="s">
        <v>41</v>
      </c>
      <c r="F130" s="197" t="s">
        <v>173</v>
      </c>
      <c r="G130" s="198">
        <v>21</v>
      </c>
      <c r="H130" s="191">
        <v>2</v>
      </c>
      <c r="I130" s="199">
        <f t="shared" si="6"/>
        <v>42</v>
      </c>
      <c r="J130" s="191" t="s">
        <v>167</v>
      </c>
      <c r="K130" s="200" t="s">
        <v>175</v>
      </c>
      <c r="L130" s="194"/>
      <c r="M130" s="195" t="s">
        <v>177</v>
      </c>
      <c r="N130" s="196"/>
    </row>
    <row r="131" spans="1:14" ht="14.25">
      <c r="A131" s="191" t="s">
        <v>38</v>
      </c>
      <c r="B131" s="191" t="s">
        <v>180</v>
      </c>
      <c r="C131" s="191" t="s">
        <v>79</v>
      </c>
      <c r="D131" s="191"/>
      <c r="E131" s="28" t="s">
        <v>41</v>
      </c>
      <c r="F131" s="197" t="s">
        <v>181</v>
      </c>
      <c r="G131" s="198">
        <v>18.8</v>
      </c>
      <c r="H131" s="191">
        <v>1</v>
      </c>
      <c r="I131" s="199">
        <f t="shared" si="6"/>
        <v>18.8</v>
      </c>
      <c r="J131" s="191" t="s">
        <v>167</v>
      </c>
      <c r="K131" s="200" t="s">
        <v>192</v>
      </c>
      <c r="L131" s="194"/>
      <c r="M131" s="195" t="s">
        <v>196</v>
      </c>
      <c r="N131" s="196"/>
    </row>
    <row r="132" spans="1:14" ht="14.25">
      <c r="A132" s="191" t="s">
        <v>198</v>
      </c>
      <c r="B132" s="191" t="s">
        <v>199</v>
      </c>
      <c r="C132" s="191" t="s">
        <v>79</v>
      </c>
      <c r="D132" s="191"/>
      <c r="E132" s="28" t="s">
        <v>41</v>
      </c>
      <c r="F132" s="201" t="s">
        <v>201</v>
      </c>
      <c r="G132" s="202">
        <v>3.6</v>
      </c>
      <c r="H132" s="191">
        <v>2</v>
      </c>
      <c r="I132" s="203">
        <f>H132*G132</f>
        <v>7.2</v>
      </c>
      <c r="J132" s="191" t="s">
        <v>68</v>
      </c>
      <c r="K132" s="204" t="s">
        <v>206</v>
      </c>
      <c r="L132" s="194"/>
      <c r="M132" s="205" t="s">
        <v>207</v>
      </c>
      <c r="N132" s="206"/>
    </row>
    <row r="133" spans="1:14" ht="14.25">
      <c r="A133" s="191" t="s">
        <v>414</v>
      </c>
      <c r="B133" s="191" t="s">
        <v>415</v>
      </c>
      <c r="C133" s="191" t="s">
        <v>79</v>
      </c>
      <c r="D133" s="191"/>
      <c r="E133" s="28" t="s">
        <v>94</v>
      </c>
      <c r="F133" s="195" t="s">
        <v>416</v>
      </c>
      <c r="G133" s="192"/>
      <c r="H133" s="191">
        <v>1</v>
      </c>
      <c r="I133" s="192"/>
      <c r="J133" s="191" t="s">
        <v>417</v>
      </c>
      <c r="K133" s="193"/>
      <c r="L133" s="194"/>
      <c r="M133" s="195" t="s">
        <v>418</v>
      </c>
      <c r="N133" s="206" t="s">
        <v>419</v>
      </c>
    </row>
    <row r="134" spans="1:14" s="105" customFormat="1" ht="14.25">
      <c r="A134" s="223" t="s">
        <v>12</v>
      </c>
      <c r="B134" s="213" t="s">
        <v>78</v>
      </c>
      <c r="C134" s="213" t="s">
        <v>79</v>
      </c>
      <c r="D134" s="213"/>
      <c r="E134" s="97" t="s">
        <v>41</v>
      </c>
      <c r="F134" s="209" t="s">
        <v>477</v>
      </c>
      <c r="G134" s="210">
        <v>141</v>
      </c>
      <c r="H134" s="213">
        <v>4</v>
      </c>
      <c r="I134" s="211">
        <v>129</v>
      </c>
      <c r="J134" s="213" t="s">
        <v>211</v>
      </c>
      <c r="K134" s="212" t="s">
        <v>212</v>
      </c>
      <c r="L134" s="213">
        <v>4</v>
      </c>
      <c r="M134" s="223" t="s">
        <v>163</v>
      </c>
      <c r="N134" s="214" t="s">
        <v>480</v>
      </c>
    </row>
    <row r="135" spans="1:14" ht="14.25">
      <c r="A135" s="207" t="s">
        <v>77</v>
      </c>
      <c r="B135" s="208" t="s">
        <v>78</v>
      </c>
      <c r="C135" s="208" t="s">
        <v>79</v>
      </c>
      <c r="D135" s="208"/>
      <c r="E135" s="28" t="s">
        <v>41</v>
      </c>
      <c r="F135" s="209" t="s">
        <v>478</v>
      </c>
      <c r="G135" s="210">
        <v>141</v>
      </c>
      <c r="H135" s="208">
        <v>1</v>
      </c>
      <c r="I135" s="211">
        <v>129</v>
      </c>
      <c r="J135" s="208" t="s">
        <v>211</v>
      </c>
      <c r="K135" s="212" t="s">
        <v>212</v>
      </c>
      <c r="L135" s="213">
        <v>4</v>
      </c>
      <c r="M135" s="207" t="s">
        <v>163</v>
      </c>
      <c r="N135" s="214" t="s">
        <v>479</v>
      </c>
    </row>
    <row r="136" spans="1:14" ht="14.25">
      <c r="A136" s="215" t="s">
        <v>77</v>
      </c>
      <c r="B136" s="216" t="s">
        <v>78</v>
      </c>
      <c r="C136" s="216" t="s">
        <v>79</v>
      </c>
      <c r="D136" s="216"/>
      <c r="E136" s="28" t="s">
        <v>56</v>
      </c>
      <c r="F136" s="217" t="s">
        <v>420</v>
      </c>
      <c r="G136" s="192"/>
      <c r="H136" s="218">
        <v>1</v>
      </c>
      <c r="I136" s="219">
        <f t="shared" ref="I136:I137" si="7">H136*G136</f>
        <v>0</v>
      </c>
      <c r="J136" s="218"/>
      <c r="K136" s="220"/>
      <c r="L136" s="194"/>
      <c r="M136" s="215" t="s">
        <v>421</v>
      </c>
      <c r="N136" s="206" t="s">
        <v>422</v>
      </c>
    </row>
    <row r="137" spans="1:14" ht="14.25">
      <c r="A137" s="207" t="s">
        <v>77</v>
      </c>
      <c r="B137" s="207" t="s">
        <v>119</v>
      </c>
      <c r="C137" s="207" t="s">
        <v>79</v>
      </c>
      <c r="D137" s="207"/>
      <c r="E137" s="28" t="s">
        <v>41</v>
      </c>
      <c r="F137" s="131" t="s">
        <v>214</v>
      </c>
      <c r="G137" s="207">
        <v>53</v>
      </c>
      <c r="H137" s="131">
        <v>3</v>
      </c>
      <c r="I137" s="131">
        <f t="shared" si="7"/>
        <v>159</v>
      </c>
      <c r="J137" s="131"/>
      <c r="K137" s="221" t="s">
        <v>215</v>
      </c>
      <c r="L137" s="222">
        <v>9</v>
      </c>
      <c r="M137" s="207" t="s">
        <v>216</v>
      </c>
      <c r="N137" s="223" t="s">
        <v>217</v>
      </c>
    </row>
    <row r="138" spans="1:14" ht="42.75">
      <c r="A138" s="191" t="s">
        <v>423</v>
      </c>
      <c r="B138" s="191" t="s">
        <v>424</v>
      </c>
      <c r="C138" s="191" t="s">
        <v>79</v>
      </c>
      <c r="D138" s="191" t="s">
        <v>425</v>
      </c>
      <c r="E138" s="28" t="s">
        <v>94</v>
      </c>
      <c r="F138" s="224" t="s">
        <v>426</v>
      </c>
      <c r="G138" s="202">
        <v>24.84</v>
      </c>
      <c r="H138" s="191">
        <v>4</v>
      </c>
      <c r="I138" s="202">
        <v>99.36</v>
      </c>
      <c r="J138" s="191" t="s">
        <v>427</v>
      </c>
      <c r="K138" s="200" t="s">
        <v>428</v>
      </c>
      <c r="L138" s="194"/>
      <c r="M138" s="225" t="s">
        <v>429</v>
      </c>
      <c r="N138" s="206" t="s">
        <v>430</v>
      </c>
    </row>
    <row r="139" spans="1:14" ht="85.5">
      <c r="A139" s="191" t="s">
        <v>423</v>
      </c>
      <c r="B139" s="191" t="s">
        <v>431</v>
      </c>
      <c r="C139" s="191" t="s">
        <v>79</v>
      </c>
      <c r="D139" s="191"/>
      <c r="E139" s="28" t="s">
        <v>94</v>
      </c>
      <c r="F139" s="195" t="s">
        <v>432</v>
      </c>
      <c r="G139" s="202">
        <v>66.69</v>
      </c>
      <c r="H139" s="191">
        <v>2</v>
      </c>
      <c r="I139" s="226">
        <f t="shared" ref="I139:I140" si="8">G139*H139</f>
        <v>133.38</v>
      </c>
      <c r="J139" s="191" t="s">
        <v>433</v>
      </c>
      <c r="K139" s="200" t="s">
        <v>434</v>
      </c>
      <c r="L139" s="194"/>
      <c r="M139" s="195" t="s">
        <v>435</v>
      </c>
      <c r="N139" s="196"/>
    </row>
    <row r="140" spans="1:14" ht="28.5">
      <c r="A140" s="191" t="s">
        <v>423</v>
      </c>
      <c r="B140" s="191" t="s">
        <v>431</v>
      </c>
      <c r="C140" s="191" t="s">
        <v>79</v>
      </c>
      <c r="D140" s="191"/>
      <c r="E140" s="28" t="s">
        <v>94</v>
      </c>
      <c r="F140" s="227" t="s">
        <v>436</v>
      </c>
      <c r="G140" s="202">
        <v>34.6</v>
      </c>
      <c r="H140" s="191">
        <v>2</v>
      </c>
      <c r="I140" s="226">
        <f t="shared" si="8"/>
        <v>69.2</v>
      </c>
      <c r="J140" s="191" t="s">
        <v>437</v>
      </c>
      <c r="K140" s="200" t="s">
        <v>438</v>
      </c>
      <c r="L140" s="194"/>
      <c r="M140" s="195" t="s">
        <v>439</v>
      </c>
      <c r="N140" s="196"/>
    </row>
    <row r="141" spans="1:14" ht="42.75">
      <c r="A141" s="191" t="s">
        <v>423</v>
      </c>
      <c r="B141" s="191" t="s">
        <v>431</v>
      </c>
      <c r="C141" s="191" t="s">
        <v>79</v>
      </c>
      <c r="D141" s="191"/>
      <c r="E141" s="28" t="s">
        <v>94</v>
      </c>
      <c r="F141" s="228" t="s">
        <v>440</v>
      </c>
      <c r="G141" s="202">
        <v>1.0900000000000001</v>
      </c>
      <c r="H141" s="195" t="s">
        <v>441</v>
      </c>
      <c r="I141" s="202">
        <v>2.1800000000000002</v>
      </c>
      <c r="J141" s="191" t="s">
        <v>437</v>
      </c>
      <c r="K141" s="200" t="s">
        <v>442</v>
      </c>
      <c r="L141" s="194"/>
      <c r="M141" s="195" t="s">
        <v>443</v>
      </c>
      <c r="N141" s="196"/>
    </row>
    <row r="142" spans="1:14" ht="14.25">
      <c r="A142" s="191" t="s">
        <v>423</v>
      </c>
      <c r="B142" s="191" t="s">
        <v>431</v>
      </c>
      <c r="C142" s="191" t="s">
        <v>79</v>
      </c>
      <c r="D142" s="191"/>
      <c r="E142" s="28" t="s">
        <v>94</v>
      </c>
      <c r="F142" s="228" t="s">
        <v>444</v>
      </c>
      <c r="G142" s="229" t="s">
        <v>445</v>
      </c>
      <c r="H142" s="191" t="s">
        <v>446</v>
      </c>
      <c r="I142" s="192">
        <f>7.92*2</f>
        <v>15.84</v>
      </c>
      <c r="J142" s="191" t="s">
        <v>437</v>
      </c>
      <c r="K142" s="200" t="s">
        <v>447</v>
      </c>
      <c r="L142" s="194"/>
      <c r="M142" s="230" t="s">
        <v>448</v>
      </c>
      <c r="N142" s="196"/>
    </row>
    <row r="143" spans="1:14" ht="14.25">
      <c r="A143" s="191" t="s">
        <v>423</v>
      </c>
      <c r="B143" s="191" t="s">
        <v>431</v>
      </c>
      <c r="C143" s="191" t="s">
        <v>79</v>
      </c>
      <c r="D143" s="191"/>
      <c r="E143" s="28" t="s">
        <v>94</v>
      </c>
      <c r="F143" s="230" t="s">
        <v>449</v>
      </c>
      <c r="G143" s="192"/>
      <c r="H143" s="191">
        <v>2</v>
      </c>
      <c r="I143" s="192"/>
      <c r="J143" s="191" t="s">
        <v>450</v>
      </c>
      <c r="K143" s="200" t="s">
        <v>451</v>
      </c>
      <c r="L143" s="194"/>
      <c r="M143" s="195" t="s">
        <v>452</v>
      </c>
      <c r="N143" s="196"/>
    </row>
    <row r="144" spans="1:14" ht="42.75">
      <c r="A144" s="191" t="s">
        <v>423</v>
      </c>
      <c r="B144" s="191" t="s">
        <v>423</v>
      </c>
      <c r="C144" s="191" t="s">
        <v>79</v>
      </c>
      <c r="D144" s="191"/>
      <c r="E144" s="28" t="s">
        <v>94</v>
      </c>
      <c r="F144" s="195" t="s">
        <v>453</v>
      </c>
      <c r="G144" s="192"/>
      <c r="H144" s="191">
        <v>1</v>
      </c>
      <c r="I144" s="192"/>
      <c r="J144" s="191" t="s">
        <v>400</v>
      </c>
      <c r="K144" s="193"/>
      <c r="L144" s="194"/>
      <c r="M144" s="195" t="s">
        <v>454</v>
      </c>
      <c r="N144" s="196"/>
    </row>
    <row r="145" spans="1:14" ht="14.25">
      <c r="A145" s="231" t="s">
        <v>218</v>
      </c>
      <c r="B145" s="231" t="s">
        <v>219</v>
      </c>
      <c r="C145" s="231" t="s">
        <v>79</v>
      </c>
      <c r="D145" s="231"/>
      <c r="E145" s="28" t="s">
        <v>41</v>
      </c>
      <c r="F145" s="231">
        <v>30.2</v>
      </c>
      <c r="G145" s="231">
        <v>2</v>
      </c>
      <c r="H145" s="232">
        <f>G145*F145</f>
        <v>60.4</v>
      </c>
      <c r="I145" s="231" t="s">
        <v>68</v>
      </c>
      <c r="J145" s="233" t="s">
        <v>220</v>
      </c>
      <c r="K145" s="234"/>
      <c r="L145" s="231" t="s">
        <v>224</v>
      </c>
      <c r="M145" s="232"/>
      <c r="N145" s="235"/>
    </row>
    <row r="146" spans="1:14" ht="28.5">
      <c r="A146" s="191" t="s">
        <v>12</v>
      </c>
      <c r="B146" s="191" t="s">
        <v>88</v>
      </c>
      <c r="C146" s="191" t="s">
        <v>79</v>
      </c>
      <c r="D146" s="191"/>
      <c r="E146" s="28" t="s">
        <v>94</v>
      </c>
      <c r="F146" s="195" t="s">
        <v>455</v>
      </c>
      <c r="G146" s="192"/>
      <c r="H146" s="192"/>
      <c r="I146" s="192"/>
      <c r="J146" s="191" t="s">
        <v>456</v>
      </c>
      <c r="K146" s="193"/>
      <c r="L146" s="194"/>
      <c r="M146" s="134"/>
      <c r="N146" s="196"/>
    </row>
    <row r="147" spans="1:14" ht="14.25">
      <c r="A147" s="27" t="s">
        <v>12</v>
      </c>
      <c r="B147" s="27" t="s">
        <v>88</v>
      </c>
      <c r="C147" s="27" t="s">
        <v>79</v>
      </c>
      <c r="D147" s="27"/>
      <c r="E147" s="28" t="s">
        <v>56</v>
      </c>
      <c r="F147" s="29" t="s">
        <v>457</v>
      </c>
      <c r="G147" s="27" t="s">
        <v>458</v>
      </c>
      <c r="H147" s="27">
        <v>3</v>
      </c>
      <c r="I147" s="31">
        <f>2.29*3</f>
        <v>6.87</v>
      </c>
      <c r="J147" s="27" t="s">
        <v>456</v>
      </c>
      <c r="K147" s="69" t="s">
        <v>459</v>
      </c>
      <c r="L147" s="33"/>
      <c r="M147" s="97"/>
      <c r="N147" s="39"/>
    </row>
    <row r="148" spans="1:14" ht="28.5">
      <c r="A148" s="236" t="s">
        <v>12</v>
      </c>
      <c r="B148" s="236" t="s">
        <v>88</v>
      </c>
      <c r="C148" s="236" t="s">
        <v>79</v>
      </c>
      <c r="D148" s="236"/>
      <c r="E148" s="28" t="s">
        <v>56</v>
      </c>
      <c r="F148" s="237" t="s">
        <v>460</v>
      </c>
      <c r="G148" s="238"/>
      <c r="H148" s="236">
        <v>4</v>
      </c>
      <c r="I148" s="238"/>
      <c r="J148" s="236" t="s">
        <v>461</v>
      </c>
      <c r="K148" s="239"/>
      <c r="L148" s="240"/>
      <c r="M148" s="237" t="s">
        <v>462</v>
      </c>
      <c r="N148" s="241"/>
    </row>
    <row r="149" spans="1:14" ht="42.75">
      <c r="A149" s="236" t="s">
        <v>12</v>
      </c>
      <c r="B149" s="236" t="s">
        <v>88</v>
      </c>
      <c r="C149" s="236" t="s">
        <v>79</v>
      </c>
      <c r="D149" s="68"/>
      <c r="E149" s="28" t="s">
        <v>94</v>
      </c>
      <c r="F149" s="41" t="s">
        <v>463</v>
      </c>
      <c r="G149" s="242">
        <v>152.81</v>
      </c>
      <c r="H149" s="236" t="s">
        <v>464</v>
      </c>
      <c r="I149" s="243">
        <v>152.81</v>
      </c>
      <c r="J149" s="236" t="s">
        <v>465</v>
      </c>
      <c r="K149" s="244" t="s">
        <v>466</v>
      </c>
      <c r="L149" s="240"/>
      <c r="M149" s="237" t="s">
        <v>467</v>
      </c>
      <c r="N149" s="241"/>
    </row>
    <row r="150" spans="1:14" ht="14.25">
      <c r="A150" s="236" t="s">
        <v>12</v>
      </c>
      <c r="B150" s="236" t="s">
        <v>468</v>
      </c>
      <c r="C150" s="236" t="s">
        <v>79</v>
      </c>
      <c r="D150" s="68" t="s">
        <v>41</v>
      </c>
      <c r="E150" s="28" t="s">
        <v>56</v>
      </c>
      <c r="F150" s="41" t="s">
        <v>469</v>
      </c>
      <c r="G150" s="236">
        <v>9.9499999999999993</v>
      </c>
      <c r="H150" s="236">
        <v>6</v>
      </c>
      <c r="I150" s="236">
        <v>59.7</v>
      </c>
      <c r="J150" s="236" t="s">
        <v>22</v>
      </c>
      <c r="K150" s="245" t="s">
        <v>470</v>
      </c>
      <c r="L150" s="246">
        <v>60</v>
      </c>
      <c r="M150" s="237" t="s">
        <v>471</v>
      </c>
      <c r="N150" s="247" t="s">
        <v>472</v>
      </c>
    </row>
    <row r="151" spans="1:14" ht="14.25">
      <c r="A151" s="236" t="s">
        <v>12</v>
      </c>
      <c r="B151" s="236" t="s">
        <v>171</v>
      </c>
      <c r="C151" s="236" t="s">
        <v>79</v>
      </c>
      <c r="D151" s="68" t="s">
        <v>41</v>
      </c>
      <c r="E151" s="28" t="s">
        <v>41</v>
      </c>
      <c r="F151" s="248" t="s">
        <v>226</v>
      </c>
      <c r="G151" s="249">
        <v>13.95</v>
      </c>
      <c r="H151" s="236">
        <v>2</v>
      </c>
      <c r="I151" s="236">
        <v>27.9</v>
      </c>
      <c r="J151" s="236" t="s">
        <v>22</v>
      </c>
      <c r="K151" s="245" t="s">
        <v>227</v>
      </c>
      <c r="L151" s="246">
        <v>43</v>
      </c>
      <c r="M151" s="237" t="s">
        <v>229</v>
      </c>
      <c r="N151" s="241"/>
    </row>
    <row r="152" spans="1:14" ht="28.5">
      <c r="A152" s="238"/>
      <c r="B152" s="238"/>
      <c r="C152" s="238"/>
      <c r="D152" s="190"/>
      <c r="E152" s="28" t="s">
        <v>94</v>
      </c>
      <c r="F152" s="41" t="s">
        <v>473</v>
      </c>
      <c r="G152" s="238"/>
      <c r="H152" s="238"/>
      <c r="I152" s="238"/>
      <c r="J152" s="238"/>
      <c r="K152" s="239"/>
      <c r="L152" s="240"/>
      <c r="M152" s="237" t="s">
        <v>474</v>
      </c>
      <c r="N152" s="241"/>
    </row>
    <row r="153" spans="1:14" ht="14.25">
      <c r="A153" s="238"/>
      <c r="B153" s="238"/>
      <c r="C153" s="238"/>
      <c r="D153" s="238"/>
      <c r="E153" s="28" t="s">
        <v>94</v>
      </c>
      <c r="F153" s="237" t="s">
        <v>475</v>
      </c>
      <c r="G153" s="238"/>
      <c r="H153" s="238"/>
      <c r="I153" s="238"/>
      <c r="J153" s="238"/>
      <c r="K153" s="239"/>
      <c r="L153" s="240"/>
      <c r="M153" s="237" t="s">
        <v>476</v>
      </c>
      <c r="N153" s="241"/>
    </row>
    <row r="154" spans="1:14" ht="14.25">
      <c r="A154" s="31"/>
      <c r="B154" s="31"/>
      <c r="C154" s="31"/>
      <c r="D154" s="31"/>
      <c r="E154" s="28"/>
      <c r="F154" s="97"/>
      <c r="G154" s="31"/>
      <c r="H154" s="31"/>
      <c r="I154" s="31"/>
      <c r="J154" s="31"/>
      <c r="K154" s="38"/>
      <c r="L154" s="33"/>
      <c r="M154" s="97"/>
      <c r="N154" s="39"/>
    </row>
    <row r="155" spans="1:14" ht="14.25">
      <c r="A155" s="31"/>
      <c r="B155" s="31"/>
      <c r="C155" s="31"/>
      <c r="D155" s="31"/>
      <c r="E155" s="28"/>
      <c r="F155" s="97"/>
      <c r="G155" s="31"/>
      <c r="H155" s="31"/>
      <c r="I155" s="31"/>
      <c r="J155" s="31"/>
      <c r="K155" s="38"/>
      <c r="L155" s="33"/>
      <c r="M155" s="97"/>
      <c r="N155" s="39"/>
    </row>
    <row r="156" spans="1:14" ht="14.25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</row>
    <row r="157" spans="1:14" ht="14.25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</row>
    <row r="158" spans="1:14" ht="14.25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</row>
    <row r="159" spans="1:14" ht="14.25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</row>
    <row r="160" spans="1:14" ht="14.25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</row>
    <row r="161" spans="1:14" ht="14.25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</row>
    <row r="162" spans="1:14" ht="14.25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</row>
    <row r="163" spans="1:14" ht="14.25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</row>
    <row r="164" spans="1:14" ht="14.25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</row>
    <row r="165" spans="1:14" ht="14.25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</row>
    <row r="166" spans="1:14" ht="14.25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</row>
    <row r="167" spans="1:14" ht="14.25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</row>
    <row r="168" spans="1:14" ht="14.25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</row>
    <row r="169" spans="1:14" ht="14.25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</row>
    <row r="170" spans="1:14" ht="14.25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</row>
    <row r="171" spans="1:14" ht="14.25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</row>
    <row r="172" spans="1:14" ht="14.25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</row>
    <row r="173" spans="1:14" ht="14.25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</row>
    <row r="174" spans="1:14" ht="14.25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</row>
    <row r="175" spans="1:14" ht="14.25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</row>
    <row r="176" spans="1:14" ht="14.25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</row>
    <row r="177" spans="1:14" ht="14.25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</row>
    <row r="178" spans="1:14" ht="14.25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</row>
    <row r="179" spans="1:14" ht="14.25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</row>
    <row r="180" spans="1:14" ht="14.25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</row>
    <row r="181" spans="1:14" ht="14.25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</row>
    <row r="182" spans="1:14" ht="14.25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</row>
    <row r="183" spans="1:14" ht="14.25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</row>
    <row r="184" spans="1:14" ht="14.25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</row>
    <row r="185" spans="1:14" ht="14.25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</row>
    <row r="186" spans="1:14" ht="14.25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</row>
    <row r="187" spans="1:14" ht="14.25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</row>
    <row r="188" spans="1:14" ht="14.25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</row>
    <row r="189" spans="1:14" ht="14.25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</row>
    <row r="190" spans="1:14" ht="14.25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</row>
    <row r="191" spans="1:14" ht="14.25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</row>
    <row r="192" spans="1:14" ht="14.25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</row>
    <row r="193" spans="1:14" ht="14.25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</row>
    <row r="194" spans="1:14" ht="14.25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</row>
    <row r="195" spans="1:14" ht="14.25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</row>
    <row r="196" spans="1:14" ht="14.25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</row>
    <row r="197" spans="1:14" ht="14.25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</row>
    <row r="198" spans="1:14" ht="14.25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</row>
    <row r="199" spans="1:14" ht="14.25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</row>
    <row r="200" spans="1:14" ht="14.25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</row>
    <row r="201" spans="1:14" ht="14.25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</row>
    <row r="202" spans="1:14" ht="14.25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</row>
    <row r="203" spans="1:14" ht="14.25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</row>
    <row r="204" spans="1:14" ht="14.25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</row>
    <row r="205" spans="1:14" ht="14.25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</row>
    <row r="206" spans="1:14" ht="14.25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</row>
    <row r="207" spans="1:14" ht="14.25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</row>
    <row r="208" spans="1:14" ht="14.25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</row>
    <row r="209" spans="1:14" ht="14.25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</row>
    <row r="210" spans="1:14" ht="14.25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</row>
    <row r="211" spans="1:14" ht="14.25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</row>
    <row r="212" spans="1:14" ht="14.25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</row>
    <row r="213" spans="1:14" ht="14.25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</row>
    <row r="214" spans="1:14" ht="14.25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</row>
    <row r="215" spans="1:14" ht="14.25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</row>
    <row r="216" spans="1:14" ht="14.25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</row>
    <row r="217" spans="1:14" ht="14.25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</row>
    <row r="218" spans="1:14" ht="14.25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</row>
    <row r="219" spans="1:14" ht="14.25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</row>
    <row r="220" spans="1:14" ht="14.25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</row>
    <row r="221" spans="1:14" ht="14.25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</row>
    <row r="222" spans="1:14" ht="14.25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</row>
    <row r="223" spans="1:14" ht="14.25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</row>
    <row r="224" spans="1:14" ht="14.25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</row>
    <row r="225" spans="1:14" ht="14.25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</row>
    <row r="226" spans="1:14" ht="14.25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</row>
    <row r="227" spans="1:14" ht="14.25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</row>
    <row r="228" spans="1:14" ht="14.25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</row>
    <row r="229" spans="1:14" ht="14.25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</row>
    <row r="230" spans="1:14" ht="14.25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</row>
    <row r="231" spans="1:14" ht="14.25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</row>
    <row r="232" spans="1:14" ht="14.25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</row>
    <row r="233" spans="1:14" ht="14.25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</row>
    <row r="234" spans="1:14" ht="14.25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</row>
    <row r="235" spans="1:14" ht="14.25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</row>
    <row r="236" spans="1:14" ht="14.25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</row>
    <row r="237" spans="1:14" ht="14.25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</row>
    <row r="238" spans="1:14" ht="14.25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</row>
    <row r="239" spans="1:14" ht="14.25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</row>
    <row r="240" spans="1:14" ht="14.25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</row>
    <row r="241" spans="1:14" ht="14.25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</row>
    <row r="242" spans="1:14" ht="14.25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</row>
    <row r="243" spans="1:14" ht="14.25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</row>
    <row r="244" spans="1:14" ht="14.25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</row>
    <row r="245" spans="1:14" ht="14.25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</row>
    <row r="246" spans="1:14" ht="14.25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</row>
    <row r="247" spans="1:14" ht="14.25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</row>
    <row r="248" spans="1:14" ht="14.25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</row>
    <row r="249" spans="1:14" ht="14.25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</row>
    <row r="250" spans="1:14" ht="14.25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</row>
    <row r="251" spans="1:14" ht="14.25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</row>
    <row r="252" spans="1:14" ht="14.25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</row>
    <row r="253" spans="1:14" ht="14.25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</row>
    <row r="254" spans="1:14" ht="14.25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</row>
    <row r="255" spans="1:14" ht="14.25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</row>
    <row r="256" spans="1:14" ht="14.25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</row>
    <row r="257" spans="1:14" ht="14.25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</row>
    <row r="258" spans="1:14" ht="14.25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</row>
    <row r="259" spans="1:14" ht="14.25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</row>
    <row r="260" spans="1:14" ht="14.25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</row>
    <row r="261" spans="1:14" ht="14.25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</row>
    <row r="262" spans="1:14" ht="14.25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</row>
    <row r="263" spans="1:14" ht="14.25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</row>
    <row r="264" spans="1:14" ht="14.25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</row>
    <row r="265" spans="1:14" ht="14.25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</row>
    <row r="266" spans="1:14" ht="14.25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</row>
    <row r="267" spans="1:14" ht="14.25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</row>
    <row r="268" spans="1:14" ht="14.25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</row>
    <row r="269" spans="1:14" ht="14.25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</row>
    <row r="270" spans="1:14" ht="14.25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</row>
    <row r="271" spans="1:14" ht="14.25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</row>
    <row r="272" spans="1:14" ht="14.25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</row>
    <row r="273" spans="1:14" ht="14.25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</row>
    <row r="274" spans="1:14" ht="14.25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</row>
    <row r="275" spans="1:14" ht="14.25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</row>
    <row r="276" spans="1:14" ht="14.25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</row>
    <row r="277" spans="1:14" ht="14.25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</row>
    <row r="278" spans="1:14" ht="14.25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</row>
    <row r="279" spans="1:14" ht="14.25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</row>
    <row r="280" spans="1:14" ht="14.25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</row>
    <row r="281" spans="1:14" ht="14.25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</row>
    <row r="282" spans="1:14" ht="14.25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</row>
    <row r="283" spans="1:14" ht="14.25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</row>
    <row r="284" spans="1:14" ht="14.25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</row>
    <row r="285" spans="1:14" ht="14.25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</row>
    <row r="286" spans="1:14" ht="14.25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</row>
    <row r="287" spans="1:14" ht="14.25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</row>
    <row r="288" spans="1:14" ht="14.25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</row>
    <row r="289" spans="1:14" ht="14.25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</row>
    <row r="290" spans="1:14" ht="14.25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</row>
    <row r="291" spans="1:14" ht="14.25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</row>
    <row r="292" spans="1:14" ht="14.25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</row>
    <row r="293" spans="1:14" ht="14.25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</row>
    <row r="294" spans="1:14" ht="14.25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</row>
    <row r="295" spans="1:14" ht="14.25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</row>
    <row r="296" spans="1:14" ht="14.25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</row>
    <row r="297" spans="1:14" ht="14.25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</row>
    <row r="298" spans="1:14" ht="14.25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</row>
    <row r="299" spans="1:14" ht="14.25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</row>
    <row r="300" spans="1:14" ht="14.25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</row>
    <row r="301" spans="1:14" ht="14.25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</row>
    <row r="302" spans="1:14" ht="14.25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</row>
    <row r="303" spans="1:14" ht="14.25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</row>
    <row r="304" spans="1:14" ht="14.25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</row>
    <row r="305" spans="1:14" ht="14.25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</row>
    <row r="306" spans="1:14" ht="14.25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</row>
    <row r="307" spans="1:14" ht="14.25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</row>
    <row r="308" spans="1:14" ht="14.25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</row>
    <row r="309" spans="1:14" ht="14.25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</row>
    <row r="310" spans="1:14" ht="14.25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</row>
    <row r="311" spans="1:14" ht="14.25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</row>
    <row r="312" spans="1:14" ht="14.25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</row>
    <row r="313" spans="1:14" ht="14.25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</row>
    <row r="314" spans="1:14" ht="14.25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</row>
    <row r="315" spans="1:14" ht="14.25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</row>
    <row r="316" spans="1:14" ht="14.25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</row>
    <row r="317" spans="1:14" ht="14.25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</row>
    <row r="318" spans="1:14" ht="14.25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</row>
    <row r="319" spans="1:14" ht="14.25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</row>
    <row r="320" spans="1:14" ht="14.25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</row>
    <row r="321" spans="1:14" ht="14.25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</row>
    <row r="322" spans="1:14" ht="14.25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</row>
    <row r="323" spans="1:14" ht="14.25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</row>
    <row r="324" spans="1:14" ht="14.25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</row>
    <row r="325" spans="1:14" ht="14.25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</row>
    <row r="326" spans="1:14" ht="14.25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</row>
    <row r="327" spans="1:14" ht="14.25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</row>
    <row r="328" spans="1:14" ht="14.25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</row>
    <row r="329" spans="1:14" ht="14.25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</row>
    <row r="330" spans="1:14" ht="14.25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</row>
    <row r="331" spans="1:14" ht="14.25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</row>
    <row r="332" spans="1:14" ht="14.25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</row>
    <row r="333" spans="1:14" ht="14.25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</row>
    <row r="334" spans="1:14" ht="14.25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</row>
    <row r="335" spans="1:14" ht="14.25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</row>
    <row r="336" spans="1:14" ht="14.25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</row>
    <row r="337" spans="1:14" ht="14.25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</row>
    <row r="338" spans="1:14" ht="14.25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</row>
    <row r="339" spans="1:14" ht="14.25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</row>
    <row r="340" spans="1:14" ht="14.25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</row>
    <row r="341" spans="1:14" ht="14.25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</row>
    <row r="342" spans="1:14" ht="14.25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</row>
    <row r="343" spans="1:14" ht="14.25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</row>
    <row r="344" spans="1:14" ht="14.25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</row>
    <row r="345" spans="1:14" ht="14.25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</row>
    <row r="346" spans="1:14" ht="14.25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</row>
    <row r="347" spans="1:14" ht="14.25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</row>
    <row r="348" spans="1:14" ht="14.25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</row>
    <row r="349" spans="1:14" ht="14.25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</row>
    <row r="350" spans="1:14" ht="14.25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</row>
    <row r="351" spans="1:14" ht="14.25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</row>
    <row r="352" spans="1:14" ht="14.25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</row>
    <row r="353" spans="1:14" ht="14.25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</row>
    <row r="354" spans="1:14" ht="14.25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</row>
    <row r="355" spans="1:14" ht="14.25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</row>
    <row r="356" spans="1:14" ht="14.25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</row>
    <row r="357" spans="1:14" ht="14.25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</row>
    <row r="358" spans="1:14" ht="14.25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</row>
    <row r="359" spans="1:14" ht="14.25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</row>
    <row r="360" spans="1:14" ht="14.25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</row>
    <row r="361" spans="1:14" ht="14.25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</row>
    <row r="362" spans="1:14" ht="14.25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</row>
    <row r="363" spans="1:14" ht="14.25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</row>
    <row r="364" spans="1:14" ht="14.25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</row>
    <row r="365" spans="1:14" ht="14.25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</row>
    <row r="366" spans="1:14" ht="14.25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</row>
    <row r="367" spans="1:14" ht="14.25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</row>
    <row r="368" spans="1:14" ht="14.25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</row>
    <row r="369" spans="1:14" ht="14.25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</row>
    <row r="370" spans="1:14" ht="14.25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</row>
    <row r="371" spans="1:14" ht="14.25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</row>
    <row r="372" spans="1:14" ht="14.25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</row>
    <row r="373" spans="1:14" ht="14.25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</row>
    <row r="374" spans="1:14" ht="14.25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</row>
    <row r="375" spans="1:14" ht="14.25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</row>
    <row r="376" spans="1:14" ht="14.25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</row>
    <row r="377" spans="1:14" ht="14.25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</row>
    <row r="378" spans="1:14" ht="14.25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</row>
    <row r="379" spans="1:14" ht="14.25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</row>
    <row r="380" spans="1:14" ht="14.25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</row>
    <row r="381" spans="1:14" ht="14.25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</row>
    <row r="382" spans="1:14" ht="14.25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</row>
    <row r="383" spans="1:14" ht="14.25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</row>
    <row r="384" spans="1:14" ht="14.25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</row>
    <row r="385" spans="1:14" ht="14.25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</row>
    <row r="386" spans="1:14" ht="14.25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</row>
    <row r="387" spans="1:14" ht="14.25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</row>
    <row r="388" spans="1:14" ht="14.25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</row>
    <row r="389" spans="1:14" ht="14.25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</row>
    <row r="390" spans="1:14" ht="14.25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</row>
    <row r="391" spans="1:14" ht="14.25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</row>
    <row r="392" spans="1:14" ht="14.25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</row>
    <row r="393" spans="1:14" ht="14.25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</row>
    <row r="394" spans="1:14" ht="14.25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</row>
    <row r="395" spans="1:14" ht="14.25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</row>
    <row r="396" spans="1:14" ht="14.25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</row>
    <row r="397" spans="1:14" ht="14.25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</row>
    <row r="398" spans="1:14" ht="14.25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</row>
    <row r="399" spans="1:14" ht="14.25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</row>
    <row r="400" spans="1:14" ht="14.25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</row>
    <row r="401" spans="1:14" ht="14.25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</row>
    <row r="402" spans="1:14" ht="14.25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</row>
    <row r="403" spans="1:14" ht="14.25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</row>
    <row r="404" spans="1:14" ht="14.25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</row>
    <row r="405" spans="1:14" ht="14.25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</row>
    <row r="406" spans="1:14" ht="14.25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</row>
    <row r="407" spans="1:14" ht="14.25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</row>
    <row r="408" spans="1:14" ht="14.25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</row>
    <row r="409" spans="1:14" ht="14.25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</row>
    <row r="410" spans="1:14" ht="14.25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</row>
    <row r="411" spans="1:14" ht="14.25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</row>
    <row r="412" spans="1:14" ht="14.25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</row>
    <row r="413" spans="1:14" ht="14.25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</row>
    <row r="414" spans="1:14" ht="14.25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</row>
    <row r="415" spans="1:14" ht="14.25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</row>
    <row r="416" spans="1:14" ht="14.25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</row>
    <row r="417" spans="1:14" ht="14.25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</row>
    <row r="418" spans="1:14" ht="14.25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</row>
    <row r="419" spans="1:14" ht="14.25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</row>
    <row r="420" spans="1:14" ht="14.25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</row>
    <row r="421" spans="1:14" ht="14.25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</row>
    <row r="422" spans="1:14" ht="14.25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</row>
    <row r="423" spans="1:14" ht="14.25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</row>
    <row r="424" spans="1:14" ht="14.25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</row>
    <row r="425" spans="1:14" ht="14.25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</row>
    <row r="426" spans="1:14" ht="14.25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</row>
    <row r="427" spans="1:14" ht="14.25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</row>
    <row r="428" spans="1:14" ht="14.25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</row>
    <row r="429" spans="1:14" ht="14.25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</row>
    <row r="430" spans="1:14" ht="14.25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</row>
    <row r="431" spans="1:14" ht="14.25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</row>
    <row r="432" spans="1:14" ht="14.25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</row>
    <row r="433" spans="1:14" ht="14.25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</row>
    <row r="434" spans="1:14" ht="14.25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</row>
    <row r="435" spans="1:14" ht="14.25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</row>
    <row r="436" spans="1:14" ht="14.25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</row>
    <row r="437" spans="1:14" ht="14.25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</row>
    <row r="438" spans="1:14" ht="14.25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</row>
    <row r="439" spans="1:14" ht="14.25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</row>
    <row r="440" spans="1:14" ht="14.25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</row>
    <row r="441" spans="1:14" ht="14.25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</row>
    <row r="442" spans="1:14" ht="14.25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</row>
    <row r="443" spans="1:14" ht="14.25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</row>
    <row r="444" spans="1:14" ht="14.25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</row>
    <row r="445" spans="1:14" ht="14.25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</row>
    <row r="446" spans="1:14" ht="14.25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</row>
    <row r="447" spans="1:14" ht="14.25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</row>
    <row r="448" spans="1:14" ht="14.25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</row>
    <row r="449" spans="1:14" ht="14.25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</row>
    <row r="450" spans="1:14" ht="14.25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</row>
    <row r="451" spans="1:14" ht="14.25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</row>
    <row r="452" spans="1:14" ht="14.25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</row>
    <row r="453" spans="1:14" ht="14.25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</row>
    <row r="454" spans="1:14" ht="14.25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</row>
    <row r="455" spans="1:14" ht="14.25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</row>
    <row r="456" spans="1:14" ht="14.25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</row>
    <row r="457" spans="1:14" ht="14.25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</row>
    <row r="458" spans="1:14" ht="14.25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</row>
    <row r="459" spans="1:14" ht="14.25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</row>
    <row r="460" spans="1:14" ht="14.25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</row>
    <row r="461" spans="1:14" ht="14.25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</row>
    <row r="462" spans="1:14" ht="14.25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</row>
    <row r="463" spans="1:14" ht="14.25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</row>
    <row r="464" spans="1:14" ht="14.25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</row>
    <row r="465" spans="1:14" ht="14.25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</row>
    <row r="466" spans="1:14" ht="14.25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</row>
    <row r="467" spans="1:14" ht="14.25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</row>
    <row r="468" spans="1:14" ht="14.25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</row>
    <row r="469" spans="1:14" ht="14.25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</row>
    <row r="470" spans="1:14" ht="14.25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</row>
    <row r="471" spans="1:14" ht="14.25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</row>
    <row r="472" spans="1:14" ht="14.25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</row>
    <row r="473" spans="1:14" ht="14.25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</row>
    <row r="474" spans="1:14" ht="14.25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</row>
    <row r="475" spans="1:14" ht="14.25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</row>
    <row r="476" spans="1:14" ht="14.25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</row>
    <row r="477" spans="1:14" ht="14.25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</row>
    <row r="478" spans="1:14" ht="14.25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</row>
    <row r="479" spans="1:14" ht="14.25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</row>
    <row r="480" spans="1:14" ht="14.25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</row>
    <row r="481" spans="1:14" ht="14.25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</row>
    <row r="482" spans="1:14" ht="14.25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</row>
    <row r="483" spans="1:14" ht="14.25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</row>
    <row r="484" spans="1:14" ht="14.25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</row>
    <row r="485" spans="1:14" ht="14.25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</row>
    <row r="486" spans="1:14" ht="14.25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</row>
    <row r="487" spans="1:14" ht="14.25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</row>
    <row r="488" spans="1:14" ht="14.25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</row>
    <row r="489" spans="1:14" ht="14.25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</row>
    <row r="490" spans="1:14" ht="14.25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</row>
    <row r="491" spans="1:14" ht="14.25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</row>
    <row r="492" spans="1:14" ht="14.25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</row>
    <row r="493" spans="1:14" ht="14.25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</row>
    <row r="494" spans="1:14" ht="14.25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</row>
    <row r="495" spans="1:14" ht="14.25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</row>
    <row r="496" spans="1:14" ht="14.25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</row>
    <row r="497" spans="1:14" ht="14.25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</row>
    <row r="498" spans="1:14" ht="14.25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</row>
    <row r="499" spans="1:14" ht="14.25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</row>
    <row r="500" spans="1:14" ht="14.25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</row>
    <row r="501" spans="1:14" ht="14.25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</row>
    <row r="502" spans="1:14" ht="14.25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</row>
    <row r="503" spans="1:14" ht="14.25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</row>
    <row r="504" spans="1:14" ht="14.25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</row>
    <row r="505" spans="1:14" ht="14.25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</row>
    <row r="506" spans="1:14" ht="14.25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</row>
    <row r="507" spans="1:14" ht="14.25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</row>
    <row r="508" spans="1:14" ht="14.25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</row>
    <row r="509" spans="1:14" ht="14.25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</row>
    <row r="510" spans="1:14" ht="14.25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</row>
    <row r="511" spans="1:14" ht="14.25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</row>
    <row r="512" spans="1:14" ht="14.25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</row>
    <row r="513" spans="1:14" ht="14.25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</row>
    <row r="514" spans="1:14" ht="14.25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</row>
    <row r="515" spans="1:14" ht="14.25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</row>
    <row r="516" spans="1:14" ht="14.25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</row>
    <row r="517" spans="1:14" ht="14.25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</row>
    <row r="518" spans="1:14" ht="14.25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</row>
    <row r="519" spans="1:14" ht="14.25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</row>
    <row r="520" spans="1:14" ht="14.25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</row>
    <row r="521" spans="1:14" ht="14.25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</row>
    <row r="522" spans="1:14" ht="14.25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</row>
    <row r="523" spans="1:14" ht="14.25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</row>
    <row r="524" spans="1:14" ht="14.25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</row>
    <row r="525" spans="1:14" ht="14.25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</row>
    <row r="526" spans="1:14" ht="14.25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</row>
    <row r="527" spans="1:14" ht="14.25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</row>
    <row r="528" spans="1:14" ht="14.25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</row>
    <row r="529" spans="1:14" ht="14.25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</row>
    <row r="530" spans="1:14" ht="14.25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</row>
    <row r="531" spans="1:14" ht="14.25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</row>
    <row r="532" spans="1:14" ht="14.25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</row>
    <row r="533" spans="1:14" ht="14.25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</row>
    <row r="534" spans="1:14" ht="14.25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</row>
    <row r="535" spans="1:14" ht="14.25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</row>
    <row r="536" spans="1:14" ht="14.25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</row>
    <row r="537" spans="1:14" ht="14.25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</row>
    <row r="538" spans="1:14" ht="14.25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</row>
    <row r="539" spans="1:14" ht="14.25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</row>
    <row r="540" spans="1:14" ht="14.25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</row>
    <row r="541" spans="1:14" ht="14.25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</row>
    <row r="542" spans="1:14" ht="14.25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</row>
    <row r="543" spans="1:14" ht="14.25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</row>
    <row r="544" spans="1:14" ht="14.25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</row>
    <row r="545" spans="1:14" ht="14.25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</row>
    <row r="546" spans="1:14" ht="14.25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</row>
    <row r="547" spans="1:14" ht="14.25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</row>
    <row r="548" spans="1:14" ht="14.25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</row>
    <row r="549" spans="1:14" ht="14.25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</row>
    <row r="550" spans="1:14" ht="14.25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</row>
    <row r="551" spans="1:14" ht="14.25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</row>
    <row r="552" spans="1:14" ht="14.25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</row>
    <row r="553" spans="1:14" ht="14.25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</row>
    <row r="554" spans="1:14" ht="14.25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</row>
    <row r="555" spans="1:14" ht="14.25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</row>
    <row r="556" spans="1:14" ht="14.25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</row>
    <row r="557" spans="1:14" ht="14.25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</row>
    <row r="558" spans="1:14" ht="14.25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</row>
    <row r="559" spans="1:14" ht="14.25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</row>
    <row r="560" spans="1:14" ht="14.25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</row>
    <row r="561" spans="1:14" ht="14.25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</row>
    <row r="562" spans="1:14" ht="14.25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</row>
    <row r="563" spans="1:14" ht="14.25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</row>
    <row r="564" spans="1:14" ht="14.25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</row>
    <row r="565" spans="1:14" ht="14.25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</row>
    <row r="566" spans="1:14" ht="14.25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</row>
    <row r="567" spans="1:14" ht="14.25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</row>
    <row r="568" spans="1:14" ht="14.25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</row>
    <row r="569" spans="1:14" ht="14.25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</row>
    <row r="570" spans="1:14" ht="14.25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</row>
    <row r="571" spans="1:14" ht="14.25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</row>
    <row r="572" spans="1:14" ht="14.25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</row>
    <row r="573" spans="1:14" ht="14.25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</row>
    <row r="574" spans="1:14" ht="14.25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</row>
    <row r="575" spans="1:14" ht="14.25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</row>
    <row r="576" spans="1:14" ht="14.25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</row>
    <row r="577" spans="1:14" ht="14.25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</row>
    <row r="578" spans="1:14" ht="14.25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</row>
    <row r="579" spans="1:14" ht="14.25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</row>
    <row r="580" spans="1:14" ht="14.25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</row>
    <row r="581" spans="1:14" ht="14.25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</row>
    <row r="582" spans="1:14" ht="14.25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</row>
    <row r="583" spans="1:14" ht="14.25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</row>
    <row r="584" spans="1:14" ht="14.25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</row>
    <row r="585" spans="1:14" ht="14.25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</row>
    <row r="586" spans="1:14" ht="14.25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</row>
    <row r="587" spans="1:14" ht="14.25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</row>
    <row r="588" spans="1:14" ht="14.25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</row>
    <row r="589" spans="1:14" ht="14.25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</row>
    <row r="590" spans="1:14" ht="14.25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</row>
    <row r="591" spans="1:14" ht="14.25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</row>
    <row r="592" spans="1:14" ht="14.25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</row>
    <row r="593" spans="1:14" ht="14.25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</row>
    <row r="594" spans="1:14" ht="14.25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</row>
    <row r="595" spans="1:14" ht="14.25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</row>
    <row r="596" spans="1:14" ht="14.25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</row>
    <row r="597" spans="1:14" ht="14.25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</row>
    <row r="598" spans="1:14" ht="14.25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</row>
    <row r="599" spans="1:14" ht="14.25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</row>
    <row r="600" spans="1:14" ht="14.25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</row>
    <row r="601" spans="1:14" ht="14.25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</row>
    <row r="602" spans="1:14" ht="14.25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</row>
    <row r="603" spans="1:14" ht="14.25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</row>
    <row r="604" spans="1:14" ht="14.25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</row>
    <row r="605" spans="1:14" ht="14.25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</row>
    <row r="606" spans="1:14" ht="14.25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</row>
    <row r="607" spans="1:14" ht="14.25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</row>
    <row r="608" spans="1:14" ht="14.25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</row>
    <row r="609" spans="1:14" ht="14.25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</row>
    <row r="610" spans="1:14" ht="14.25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</row>
    <row r="611" spans="1:14" ht="14.25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</row>
    <row r="612" spans="1:14" ht="14.25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</row>
    <row r="613" spans="1:14" ht="14.25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</row>
    <row r="614" spans="1:14" ht="14.25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</row>
    <row r="615" spans="1:14" ht="14.25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</row>
    <row r="616" spans="1:14" ht="14.25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</row>
    <row r="617" spans="1:14" ht="14.25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</row>
    <row r="618" spans="1:14" ht="14.25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</row>
    <row r="619" spans="1:14" ht="14.25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</row>
    <row r="620" spans="1:14" ht="14.25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</row>
    <row r="621" spans="1:14" ht="14.25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</row>
    <row r="622" spans="1:14" ht="14.25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</row>
    <row r="623" spans="1:14" ht="14.25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</row>
    <row r="624" spans="1:14" ht="14.25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</row>
    <row r="625" spans="1:14" ht="14.25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</row>
    <row r="626" spans="1:14" ht="14.25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</row>
    <row r="627" spans="1:14" ht="14.25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</row>
    <row r="628" spans="1:14" ht="14.25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</row>
    <row r="629" spans="1:14" ht="14.25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</row>
    <row r="630" spans="1:14" ht="14.25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</row>
    <row r="631" spans="1:14" ht="14.25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</row>
    <row r="632" spans="1:14" ht="14.25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</row>
    <row r="633" spans="1:14" ht="14.25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</row>
    <row r="634" spans="1:14" ht="14.25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</row>
    <row r="635" spans="1:14" ht="14.25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</row>
    <row r="636" spans="1:14" ht="14.25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</row>
    <row r="637" spans="1:14" ht="14.25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</row>
    <row r="638" spans="1:14" ht="14.25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</row>
    <row r="639" spans="1:14" ht="14.25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</row>
    <row r="640" spans="1:14" ht="14.25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</row>
    <row r="641" spans="1:14" ht="14.25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</row>
    <row r="642" spans="1:14" ht="14.25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</row>
    <row r="643" spans="1:14" ht="14.25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</row>
    <row r="644" spans="1:14" ht="14.25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</row>
    <row r="645" spans="1:14" ht="14.25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</row>
    <row r="646" spans="1:14" ht="14.25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</row>
    <row r="647" spans="1:14" ht="14.25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</row>
    <row r="648" spans="1:14" ht="14.25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</row>
    <row r="649" spans="1:14" ht="14.25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</row>
    <row r="650" spans="1:14" ht="14.25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</row>
    <row r="651" spans="1:14" ht="14.25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</row>
    <row r="652" spans="1:14" ht="14.25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</row>
    <row r="653" spans="1:14" ht="14.25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</row>
    <row r="654" spans="1:14" ht="14.25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</row>
    <row r="655" spans="1:14" ht="14.25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</row>
    <row r="656" spans="1:14" ht="14.25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</row>
    <row r="657" spans="1:14" ht="14.25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</row>
    <row r="658" spans="1:14" ht="14.25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</row>
    <row r="659" spans="1:14" ht="14.25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</row>
    <row r="660" spans="1:14" ht="14.25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</row>
    <row r="661" spans="1:14" ht="14.25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</row>
    <row r="662" spans="1:14" ht="14.25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</row>
    <row r="663" spans="1:14" ht="14.25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</row>
    <row r="664" spans="1:14" ht="14.25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</row>
    <row r="665" spans="1:14" ht="14.25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</row>
    <row r="666" spans="1:14" ht="14.25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</row>
    <row r="667" spans="1:14" ht="14.25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</row>
    <row r="668" spans="1:14" ht="14.25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</row>
    <row r="669" spans="1:14" ht="14.25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</row>
    <row r="670" spans="1:14" ht="14.25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</row>
    <row r="671" spans="1:14" ht="14.25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</row>
    <row r="672" spans="1:14" ht="14.25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</row>
    <row r="673" spans="1:14" ht="14.25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</row>
    <row r="674" spans="1:14" ht="14.25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</row>
    <row r="675" spans="1:14" ht="14.25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</row>
    <row r="676" spans="1:14" ht="14.25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</row>
    <row r="677" spans="1:14" ht="14.25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</row>
    <row r="678" spans="1:14" ht="14.25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</row>
    <row r="679" spans="1:14" ht="14.25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</row>
    <row r="680" spans="1:14" ht="14.25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</row>
    <row r="681" spans="1:14" ht="14.25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</row>
    <row r="682" spans="1:14" ht="14.25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</row>
    <row r="683" spans="1:14" ht="14.25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</row>
    <row r="684" spans="1:14" ht="14.25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</row>
    <row r="685" spans="1:14" ht="14.25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</row>
    <row r="686" spans="1:14" ht="14.25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</row>
    <row r="687" spans="1:14" ht="14.25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</row>
    <row r="688" spans="1:14" ht="14.25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</row>
    <row r="689" spans="1:14" ht="14.25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</row>
    <row r="690" spans="1:14" ht="14.25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</row>
    <row r="691" spans="1:14" ht="14.25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</row>
    <row r="692" spans="1:14" ht="14.25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</row>
    <row r="693" spans="1:14" ht="14.25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</row>
    <row r="694" spans="1:14" ht="14.25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</row>
    <row r="695" spans="1:14" ht="14.25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</row>
    <row r="696" spans="1:14" ht="14.25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</row>
    <row r="697" spans="1:14" ht="14.25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</row>
    <row r="698" spans="1:14" ht="14.25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</row>
    <row r="699" spans="1:14" ht="14.25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</row>
    <row r="700" spans="1:14" ht="14.25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</row>
    <row r="701" spans="1:14" ht="14.25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</row>
    <row r="702" spans="1:14" ht="14.25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</row>
    <row r="703" spans="1:14" ht="14.25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</row>
    <row r="704" spans="1:14" ht="14.25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</row>
    <row r="705" spans="1:14" ht="14.25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</row>
    <row r="706" spans="1:14" ht="14.25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</row>
    <row r="707" spans="1:14" ht="14.25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</row>
    <row r="708" spans="1:14" ht="14.25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</row>
    <row r="709" spans="1:14" ht="14.25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</row>
    <row r="710" spans="1:14" ht="14.25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</row>
    <row r="711" spans="1:14" ht="14.25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</row>
    <row r="712" spans="1:14" ht="14.25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</row>
    <row r="713" spans="1:14" ht="14.25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</row>
    <row r="714" spans="1:14" ht="14.25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</row>
    <row r="715" spans="1:14" ht="14.25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</row>
    <row r="716" spans="1:14" ht="14.25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</row>
    <row r="717" spans="1:14" ht="14.25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</row>
    <row r="718" spans="1:14" ht="14.25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</row>
    <row r="719" spans="1:14" ht="14.25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</row>
    <row r="720" spans="1:14" ht="14.25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</row>
    <row r="721" spans="1:14" ht="14.25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</row>
    <row r="722" spans="1:14" ht="14.25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</row>
    <row r="723" spans="1:14" ht="14.25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</row>
    <row r="724" spans="1:14" ht="14.25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</row>
    <row r="725" spans="1:14" ht="14.25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</row>
    <row r="726" spans="1:14" ht="14.25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</row>
    <row r="727" spans="1:14" ht="14.25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</row>
    <row r="728" spans="1:14" ht="14.25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</row>
    <row r="729" spans="1:14" ht="14.25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</row>
    <row r="730" spans="1:14" ht="14.25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</row>
    <row r="731" spans="1:14" ht="14.25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</row>
    <row r="732" spans="1:14" ht="14.25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</row>
    <row r="733" spans="1:14" ht="14.25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</row>
    <row r="734" spans="1:14" ht="14.25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</row>
    <row r="735" spans="1:14" ht="14.25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</row>
    <row r="736" spans="1:14" ht="14.25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</row>
    <row r="737" spans="1:14" ht="14.25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</row>
    <row r="738" spans="1:14" ht="14.25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</row>
    <row r="739" spans="1:14" ht="14.25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</row>
    <row r="740" spans="1:14" ht="14.25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</row>
    <row r="741" spans="1:14" ht="14.25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</row>
    <row r="742" spans="1:14" ht="14.25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</row>
    <row r="743" spans="1:14" ht="14.25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</row>
    <row r="744" spans="1:14" ht="14.25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</row>
    <row r="745" spans="1:14" ht="14.25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</row>
    <row r="746" spans="1:14" ht="14.25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</row>
    <row r="747" spans="1:14" ht="14.25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</row>
    <row r="748" spans="1:14" ht="14.25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</row>
    <row r="749" spans="1:14" ht="14.25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</row>
    <row r="750" spans="1:14" ht="14.25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</row>
    <row r="751" spans="1:14" ht="14.25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</row>
    <row r="752" spans="1:14" ht="14.25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</row>
    <row r="753" spans="1:14" ht="14.25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</row>
    <row r="754" spans="1:14" ht="14.25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</row>
    <row r="755" spans="1:14" ht="14.25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</row>
    <row r="756" spans="1:14" ht="14.25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</row>
    <row r="757" spans="1:14" ht="14.25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</row>
    <row r="758" spans="1:14" ht="14.25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</row>
    <row r="759" spans="1:14" ht="14.25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</row>
    <row r="760" spans="1:14" ht="14.25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</row>
    <row r="761" spans="1:14" ht="14.25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</row>
    <row r="762" spans="1:14" ht="14.25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</row>
    <row r="763" spans="1:14" ht="14.25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</row>
    <row r="764" spans="1:14" ht="14.25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</row>
    <row r="765" spans="1:14" ht="14.25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</row>
    <row r="766" spans="1:14" ht="14.25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</row>
    <row r="767" spans="1:14" ht="14.25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</row>
    <row r="768" spans="1:14" ht="14.25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</row>
    <row r="769" spans="1:14" ht="14.25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</row>
    <row r="770" spans="1:14" ht="14.25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</row>
    <row r="771" spans="1:14" ht="14.25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</row>
    <row r="772" spans="1:14" ht="14.25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</row>
    <row r="773" spans="1:14" ht="14.25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</row>
    <row r="774" spans="1:14" ht="14.25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</row>
    <row r="775" spans="1:14" ht="14.25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</row>
    <row r="776" spans="1:14" ht="14.25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</row>
    <row r="777" spans="1:14" ht="14.25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</row>
    <row r="778" spans="1:14" ht="14.25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</row>
    <row r="779" spans="1:14" ht="14.25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</row>
    <row r="780" spans="1:14" ht="14.25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</row>
    <row r="781" spans="1:14" ht="14.25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</row>
    <row r="782" spans="1:14" ht="14.25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</row>
    <row r="783" spans="1:14" ht="14.25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</row>
    <row r="784" spans="1:14" ht="14.25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</row>
    <row r="785" spans="1:14" ht="14.25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</row>
    <row r="786" spans="1:14" ht="14.25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</row>
    <row r="787" spans="1:14" ht="14.25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</row>
    <row r="788" spans="1:14" ht="14.25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</row>
    <row r="789" spans="1:14" ht="14.25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</row>
    <row r="790" spans="1:14" ht="14.25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</row>
    <row r="791" spans="1:14" ht="14.25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</row>
    <row r="792" spans="1:14" ht="14.25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</row>
    <row r="793" spans="1:14" ht="14.25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</row>
    <row r="794" spans="1:14" ht="14.25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</row>
    <row r="795" spans="1:14" ht="14.25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</row>
    <row r="796" spans="1:14" ht="14.25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</row>
    <row r="797" spans="1:14" ht="14.25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</row>
    <row r="798" spans="1:14" ht="14.25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</row>
    <row r="799" spans="1:14" ht="14.25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</row>
    <row r="800" spans="1:14" ht="14.25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</row>
    <row r="801" spans="1:14" ht="14.25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</row>
    <row r="802" spans="1:14" ht="14.25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</row>
    <row r="803" spans="1:14" ht="14.25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</row>
    <row r="804" spans="1:14" ht="14.25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</row>
    <row r="805" spans="1:14" ht="14.25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</row>
    <row r="806" spans="1:14" ht="14.25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</row>
    <row r="807" spans="1:14" ht="14.25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</row>
    <row r="808" spans="1:14" ht="14.25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</row>
    <row r="809" spans="1:14" ht="14.25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</row>
    <row r="810" spans="1:14" ht="14.25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</row>
    <row r="811" spans="1:14" ht="14.25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</row>
    <row r="812" spans="1:14" ht="14.25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</row>
    <row r="813" spans="1:14" ht="14.25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</row>
    <row r="814" spans="1:14" ht="14.25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</row>
    <row r="815" spans="1:14" ht="14.25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</row>
    <row r="816" spans="1:14" ht="14.25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</row>
    <row r="817" spans="1:14" ht="14.25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</row>
    <row r="818" spans="1:14" ht="14.25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</row>
    <row r="819" spans="1:14" ht="14.25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</row>
    <row r="820" spans="1:14" ht="14.25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</row>
    <row r="821" spans="1:14" ht="14.25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</row>
    <row r="822" spans="1:14" ht="14.25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</row>
    <row r="823" spans="1:14" ht="14.25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</row>
    <row r="824" spans="1:14" ht="14.25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</row>
    <row r="825" spans="1:14" ht="14.25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</row>
    <row r="826" spans="1:14" ht="14.25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</row>
    <row r="827" spans="1:14" ht="14.25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</row>
    <row r="828" spans="1:14" ht="14.25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</row>
    <row r="829" spans="1:14" ht="14.25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</row>
    <row r="830" spans="1:14" ht="14.25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</row>
    <row r="831" spans="1:14" ht="14.25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</row>
    <row r="832" spans="1:14" ht="14.25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</row>
    <row r="833" spans="1:14" ht="14.25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</row>
    <row r="834" spans="1:14" ht="14.25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</row>
    <row r="835" spans="1:14" ht="14.25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</row>
    <row r="836" spans="1:14" ht="14.25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</row>
    <row r="837" spans="1:14" ht="14.25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</row>
    <row r="838" spans="1:14" ht="14.25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</row>
    <row r="839" spans="1:14" ht="14.25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</row>
    <row r="840" spans="1:14" ht="14.25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</row>
    <row r="841" spans="1:14" ht="14.25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</row>
    <row r="842" spans="1:14" ht="14.25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</row>
    <row r="843" spans="1:14" ht="14.25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</row>
    <row r="844" spans="1:14" ht="14.25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</row>
    <row r="845" spans="1:14" ht="14.25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</row>
    <row r="846" spans="1:14" ht="14.25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</row>
    <row r="847" spans="1:14" ht="14.25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</row>
    <row r="848" spans="1:14" ht="14.25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</row>
    <row r="849" spans="1:14" ht="14.25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</row>
    <row r="850" spans="1:14" ht="14.25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</row>
    <row r="851" spans="1:14" ht="14.25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</row>
    <row r="852" spans="1:14" ht="14.25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</row>
    <row r="853" spans="1:14" ht="14.25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</row>
    <row r="854" spans="1:14" ht="14.25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</row>
    <row r="855" spans="1:14" ht="14.25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</row>
    <row r="856" spans="1:14" ht="14.25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</row>
    <row r="857" spans="1:14" ht="14.25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</row>
    <row r="858" spans="1:14" ht="14.25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</row>
    <row r="859" spans="1:14" ht="14.25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</row>
    <row r="860" spans="1:14" ht="14.25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</row>
    <row r="861" spans="1:14" ht="14.25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</row>
    <row r="862" spans="1:14" ht="14.25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</row>
    <row r="863" spans="1:14" ht="14.25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</row>
    <row r="864" spans="1:14" ht="14.25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</row>
    <row r="865" spans="1:14" ht="14.25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</row>
    <row r="866" spans="1:14" ht="14.25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</row>
    <row r="867" spans="1:14" ht="14.25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</row>
    <row r="868" spans="1:14" ht="14.25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</row>
    <row r="869" spans="1:14" ht="14.25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</row>
    <row r="870" spans="1:14" ht="14.25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</row>
    <row r="871" spans="1:14" ht="14.25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</row>
    <row r="872" spans="1:14" ht="14.25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</row>
    <row r="873" spans="1:14" ht="14.25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</row>
    <row r="874" spans="1:14" ht="14.25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</row>
    <row r="875" spans="1:14" ht="14.25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</row>
    <row r="876" spans="1:14" ht="14.25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</row>
    <row r="877" spans="1:14" ht="14.25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</row>
    <row r="878" spans="1:14" ht="14.25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</row>
    <row r="879" spans="1:14" ht="14.25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</row>
    <row r="880" spans="1:14" ht="14.25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</row>
    <row r="881" spans="1:14" ht="14.25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</row>
    <row r="882" spans="1:14" ht="14.25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</row>
    <row r="883" spans="1:14" ht="14.25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</row>
    <row r="884" spans="1:14" ht="14.25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</row>
    <row r="885" spans="1:14" ht="14.25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</row>
    <row r="886" spans="1:14" ht="14.25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</row>
    <row r="887" spans="1:14" ht="14.25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</row>
    <row r="888" spans="1:14" ht="14.25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</row>
    <row r="889" spans="1:14" ht="14.25">
      <c r="A889" s="31"/>
      <c r="B889" s="31"/>
      <c r="C889" s="31"/>
      <c r="D889" s="31"/>
      <c r="E889" s="28"/>
      <c r="F889" s="97"/>
      <c r="G889" s="31"/>
      <c r="H889" s="31"/>
      <c r="I889" s="31"/>
      <c r="J889" s="31"/>
      <c r="K889" s="38"/>
      <c r="L889" s="33"/>
      <c r="M889" s="97"/>
      <c r="N889" s="39"/>
    </row>
    <row r="890" spans="1:14" ht="14.25">
      <c r="A890" s="31"/>
      <c r="B890" s="31"/>
      <c r="C890" s="31"/>
      <c r="D890" s="31"/>
      <c r="E890" s="28"/>
      <c r="F890" s="97"/>
      <c r="G890" s="31"/>
      <c r="H890" s="31"/>
      <c r="I890" s="31"/>
      <c r="J890" s="31"/>
      <c r="K890" s="38"/>
      <c r="L890" s="33"/>
      <c r="M890" s="97"/>
      <c r="N890" s="39"/>
    </row>
    <row r="891" spans="1:14" ht="14.25">
      <c r="A891" s="31"/>
      <c r="B891" s="31"/>
      <c r="C891" s="31"/>
      <c r="D891" s="31"/>
      <c r="E891" s="28"/>
      <c r="F891" s="97"/>
      <c r="G891" s="31"/>
      <c r="H891" s="31"/>
      <c r="I891" s="31"/>
      <c r="J891" s="31"/>
      <c r="K891" s="38"/>
      <c r="L891" s="33"/>
      <c r="M891" s="97"/>
      <c r="N891" s="39"/>
    </row>
    <row r="892" spans="1:14" ht="14.25">
      <c r="A892" s="31"/>
      <c r="B892" s="31"/>
      <c r="C892" s="31"/>
      <c r="D892" s="31"/>
      <c r="E892" s="28"/>
      <c r="F892" s="97"/>
      <c r="G892" s="31"/>
      <c r="H892" s="31"/>
      <c r="I892" s="31"/>
      <c r="J892" s="31"/>
      <c r="K892" s="38"/>
      <c r="L892" s="33"/>
      <c r="M892" s="97"/>
      <c r="N892" s="39"/>
    </row>
    <row r="893" spans="1:14" ht="14.25">
      <c r="A893" s="31"/>
      <c r="B893" s="31"/>
      <c r="C893" s="31"/>
      <c r="D893" s="31"/>
      <c r="E893" s="28"/>
      <c r="F893" s="97"/>
      <c r="G893" s="31"/>
      <c r="H893" s="31"/>
      <c r="I893" s="31"/>
      <c r="J893" s="31"/>
      <c r="K893" s="38"/>
      <c r="L893" s="33"/>
      <c r="M893" s="97"/>
      <c r="N893" s="39"/>
    </row>
    <row r="894" spans="1:14" ht="14.25">
      <c r="A894" s="31"/>
      <c r="B894" s="31"/>
      <c r="C894" s="31"/>
      <c r="D894" s="31"/>
      <c r="E894" s="28"/>
      <c r="F894" s="97"/>
      <c r="G894" s="31"/>
      <c r="H894" s="31"/>
      <c r="I894" s="31"/>
      <c r="J894" s="31"/>
      <c r="K894" s="38"/>
      <c r="L894" s="33"/>
      <c r="M894" s="97"/>
      <c r="N894" s="39"/>
    </row>
    <row r="895" spans="1:14" ht="14.25">
      <c r="A895" s="31"/>
      <c r="B895" s="31"/>
      <c r="C895" s="31"/>
      <c r="D895" s="31"/>
      <c r="E895" s="28"/>
      <c r="F895" s="97"/>
      <c r="G895" s="31"/>
      <c r="H895" s="31"/>
      <c r="I895" s="31"/>
      <c r="J895" s="31"/>
      <c r="K895" s="38"/>
      <c r="L895" s="33"/>
      <c r="M895" s="97"/>
      <c r="N895" s="39"/>
    </row>
    <row r="896" spans="1:14" ht="14.25">
      <c r="A896" s="31"/>
      <c r="B896" s="31"/>
      <c r="C896" s="31"/>
      <c r="D896" s="31"/>
      <c r="E896" s="28"/>
      <c r="F896" s="97"/>
      <c r="G896" s="31"/>
      <c r="H896" s="31"/>
      <c r="I896" s="31"/>
      <c r="J896" s="31"/>
      <c r="K896" s="38"/>
      <c r="L896" s="33"/>
      <c r="M896" s="97"/>
      <c r="N896" s="39"/>
    </row>
    <row r="897" spans="1:14" ht="14.25">
      <c r="A897" s="31"/>
      <c r="B897" s="31"/>
      <c r="C897" s="31"/>
      <c r="D897" s="31"/>
      <c r="E897" s="28"/>
      <c r="F897" s="97"/>
      <c r="G897" s="31"/>
      <c r="H897" s="31"/>
      <c r="I897" s="31"/>
      <c r="J897" s="31"/>
      <c r="K897" s="38"/>
      <c r="L897" s="33"/>
      <c r="M897" s="97"/>
      <c r="N897" s="39"/>
    </row>
    <row r="898" spans="1:14" ht="14.25">
      <c r="A898" s="31"/>
      <c r="B898" s="31"/>
      <c r="C898" s="31"/>
      <c r="D898" s="31"/>
      <c r="E898" s="28"/>
      <c r="F898" s="97"/>
      <c r="G898" s="31"/>
      <c r="H898" s="31"/>
      <c r="I898" s="31"/>
      <c r="J898" s="31"/>
      <c r="K898" s="38"/>
      <c r="L898" s="33"/>
      <c r="M898" s="97"/>
      <c r="N898" s="39"/>
    </row>
    <row r="899" spans="1:14" ht="14.25">
      <c r="A899" s="31"/>
      <c r="B899" s="31"/>
      <c r="C899" s="31"/>
      <c r="D899" s="31"/>
      <c r="E899" s="28"/>
      <c r="F899" s="97"/>
      <c r="G899" s="31"/>
      <c r="H899" s="31"/>
      <c r="I899" s="31"/>
      <c r="J899" s="31"/>
      <c r="K899" s="38"/>
      <c r="L899" s="33"/>
      <c r="M899" s="97"/>
      <c r="N899" s="39"/>
    </row>
    <row r="900" spans="1:14" ht="14.25">
      <c r="A900" s="31"/>
      <c r="B900" s="31"/>
      <c r="C900" s="31"/>
      <c r="D900" s="31"/>
      <c r="E900" s="28"/>
      <c r="F900" s="97"/>
      <c r="G900" s="31"/>
      <c r="H900" s="31"/>
      <c r="I900" s="31"/>
      <c r="J900" s="31"/>
      <c r="K900" s="38"/>
      <c r="L900" s="33"/>
      <c r="M900" s="97"/>
      <c r="N900" s="39"/>
    </row>
    <row r="901" spans="1:14" ht="14.25">
      <c r="A901" s="31"/>
      <c r="B901" s="31"/>
      <c r="C901" s="31"/>
      <c r="D901" s="31"/>
      <c r="E901" s="28"/>
      <c r="F901" s="97"/>
      <c r="G901" s="31"/>
      <c r="H901" s="31"/>
      <c r="I901" s="31"/>
      <c r="J901" s="31"/>
      <c r="K901" s="38"/>
      <c r="L901" s="33"/>
      <c r="M901" s="97"/>
      <c r="N901" s="39"/>
    </row>
    <row r="902" spans="1:14" ht="14.25">
      <c r="A902" s="31"/>
      <c r="B902" s="31"/>
      <c r="C902" s="31"/>
      <c r="D902" s="31"/>
      <c r="E902" s="28"/>
      <c r="F902" s="97"/>
      <c r="G902" s="31"/>
      <c r="H902" s="31"/>
      <c r="I902" s="31"/>
      <c r="J902" s="31"/>
      <c r="K902" s="38"/>
      <c r="L902" s="33"/>
      <c r="M902" s="97"/>
      <c r="N902" s="39"/>
    </row>
    <row r="903" spans="1:14" ht="14.25">
      <c r="A903" s="31"/>
      <c r="B903" s="31"/>
      <c r="C903" s="31"/>
      <c r="D903" s="31"/>
      <c r="E903" s="28"/>
      <c r="F903" s="97"/>
      <c r="G903" s="31"/>
      <c r="H903" s="31"/>
      <c r="I903" s="31"/>
      <c r="J903" s="31"/>
      <c r="K903" s="38"/>
      <c r="L903" s="33"/>
      <c r="M903" s="97"/>
      <c r="N903" s="39"/>
    </row>
    <row r="904" spans="1:14" ht="14.25">
      <c r="A904" s="31"/>
      <c r="B904" s="31"/>
      <c r="C904" s="31"/>
      <c r="D904" s="31"/>
      <c r="E904" s="28"/>
      <c r="F904" s="97"/>
      <c r="G904" s="31"/>
      <c r="H904" s="31"/>
      <c r="I904" s="31"/>
      <c r="J904" s="31"/>
      <c r="K904" s="38"/>
      <c r="L904" s="33"/>
      <c r="M904" s="97"/>
      <c r="N904" s="39"/>
    </row>
    <row r="905" spans="1:14" ht="14.25">
      <c r="A905" s="31"/>
      <c r="B905" s="31"/>
      <c r="C905" s="31"/>
      <c r="D905" s="31"/>
      <c r="E905" s="28"/>
      <c r="F905" s="97"/>
      <c r="G905" s="31"/>
      <c r="H905" s="31"/>
      <c r="I905" s="31"/>
      <c r="J905" s="31"/>
      <c r="K905" s="38"/>
      <c r="L905" s="33"/>
      <c r="M905" s="97"/>
      <c r="N905" s="39"/>
    </row>
    <row r="906" spans="1:14" ht="14.25">
      <c r="A906" s="31"/>
      <c r="B906" s="31"/>
      <c r="C906" s="31"/>
      <c r="D906" s="31"/>
      <c r="E906" s="28"/>
      <c r="F906" s="97"/>
      <c r="G906" s="31"/>
      <c r="H906" s="31"/>
      <c r="I906" s="31"/>
      <c r="J906" s="31"/>
      <c r="K906" s="38"/>
      <c r="L906" s="33"/>
      <c r="M906" s="97"/>
      <c r="N906" s="39"/>
    </row>
    <row r="907" spans="1:14" ht="14.25">
      <c r="A907" s="31"/>
      <c r="B907" s="31"/>
      <c r="C907" s="31"/>
      <c r="D907" s="31"/>
      <c r="E907" s="28"/>
      <c r="F907" s="97"/>
      <c r="G907" s="31"/>
      <c r="H907" s="31"/>
      <c r="I907" s="31"/>
      <c r="J907" s="31"/>
      <c r="K907" s="38"/>
      <c r="L907" s="33"/>
      <c r="M907" s="97"/>
      <c r="N907" s="39"/>
    </row>
    <row r="908" spans="1:14" ht="14.25">
      <c r="A908" s="31"/>
      <c r="B908" s="31"/>
      <c r="C908" s="31"/>
      <c r="D908" s="31"/>
      <c r="E908" s="28"/>
      <c r="F908" s="97"/>
      <c r="G908" s="31"/>
      <c r="H908" s="31"/>
      <c r="I908" s="31"/>
      <c r="J908" s="31"/>
      <c r="K908" s="38"/>
      <c r="L908" s="33"/>
      <c r="M908" s="97"/>
      <c r="N908" s="39"/>
    </row>
    <row r="909" spans="1:14" ht="14.25">
      <c r="A909" s="31"/>
      <c r="B909" s="31"/>
      <c r="C909" s="31"/>
      <c r="D909" s="31"/>
      <c r="E909" s="28"/>
      <c r="F909" s="97"/>
      <c r="G909" s="31"/>
      <c r="H909" s="31"/>
      <c r="I909" s="31"/>
      <c r="J909" s="31"/>
      <c r="K909" s="38"/>
      <c r="L909" s="33"/>
      <c r="M909" s="97"/>
      <c r="N909" s="39"/>
    </row>
    <row r="910" spans="1:14" ht="14.25">
      <c r="A910" s="31"/>
      <c r="B910" s="31"/>
      <c r="C910" s="31"/>
      <c r="D910" s="31"/>
      <c r="E910" s="28"/>
      <c r="F910" s="97"/>
      <c r="G910" s="31"/>
      <c r="H910" s="31"/>
      <c r="I910" s="31"/>
      <c r="J910" s="31"/>
      <c r="K910" s="38"/>
      <c r="L910" s="33"/>
      <c r="M910" s="97"/>
      <c r="N910" s="39"/>
    </row>
    <row r="911" spans="1:14" ht="14.25">
      <c r="A911" s="31"/>
      <c r="B911" s="31"/>
      <c r="C911" s="31"/>
      <c r="D911" s="31"/>
      <c r="E911" s="28"/>
      <c r="F911" s="97"/>
      <c r="G911" s="31"/>
      <c r="H911" s="31"/>
      <c r="I911" s="31"/>
      <c r="J911" s="31"/>
      <c r="K911" s="38"/>
      <c r="L911" s="33"/>
      <c r="M911" s="97"/>
      <c r="N911" s="39"/>
    </row>
    <row r="912" spans="1:14" ht="14.25">
      <c r="A912" s="31"/>
      <c r="B912" s="31"/>
      <c r="C912" s="31"/>
      <c r="D912" s="31"/>
      <c r="E912" s="28"/>
      <c r="F912" s="97"/>
      <c r="G912" s="31"/>
      <c r="H912" s="31"/>
      <c r="I912" s="31"/>
      <c r="J912" s="31"/>
      <c r="K912" s="38"/>
      <c r="L912" s="33"/>
      <c r="M912" s="97"/>
      <c r="N912" s="39"/>
    </row>
    <row r="913" spans="1:14" ht="14.25">
      <c r="A913" s="31"/>
      <c r="B913" s="31"/>
      <c r="C913" s="31"/>
      <c r="D913" s="31"/>
      <c r="E913" s="28"/>
      <c r="F913" s="97"/>
      <c r="G913" s="31"/>
      <c r="H913" s="31"/>
      <c r="I913" s="31"/>
      <c r="J913" s="31"/>
      <c r="K913" s="38"/>
      <c r="L913" s="33"/>
      <c r="M913" s="97"/>
      <c r="N913" s="39"/>
    </row>
    <row r="914" spans="1:14" ht="14.25">
      <c r="A914" s="31"/>
      <c r="B914" s="31"/>
      <c r="C914" s="31"/>
      <c r="D914" s="31"/>
      <c r="E914" s="28"/>
      <c r="F914" s="97"/>
      <c r="G914" s="31"/>
      <c r="H914" s="31"/>
      <c r="I914" s="31"/>
      <c r="J914" s="31"/>
      <c r="K914" s="38"/>
      <c r="L914" s="33"/>
      <c r="M914" s="97"/>
      <c r="N914" s="39"/>
    </row>
    <row r="915" spans="1:14" ht="14.25">
      <c r="A915" s="31"/>
      <c r="B915" s="31"/>
      <c r="C915" s="31"/>
      <c r="D915" s="31"/>
      <c r="E915" s="28"/>
      <c r="F915" s="97"/>
      <c r="G915" s="31"/>
      <c r="H915" s="31"/>
      <c r="I915" s="31"/>
      <c r="J915" s="31"/>
      <c r="K915" s="38"/>
      <c r="L915" s="33"/>
      <c r="M915" s="97"/>
      <c r="N915" s="39"/>
    </row>
    <row r="916" spans="1:14" ht="14.25">
      <c r="A916" s="31"/>
      <c r="B916" s="31"/>
      <c r="C916" s="31"/>
      <c r="D916" s="31"/>
      <c r="E916" s="28"/>
      <c r="F916" s="97"/>
      <c r="G916" s="31"/>
      <c r="H916" s="31"/>
      <c r="I916" s="31"/>
      <c r="J916" s="31"/>
      <c r="K916" s="38"/>
      <c r="L916" s="33"/>
      <c r="M916" s="97"/>
      <c r="N916" s="39"/>
    </row>
    <row r="917" spans="1:14" ht="14.25">
      <c r="A917" s="31"/>
      <c r="B917" s="31"/>
      <c r="C917" s="31"/>
      <c r="D917" s="31"/>
      <c r="E917" s="28"/>
      <c r="F917" s="97"/>
      <c r="G917" s="31"/>
      <c r="H917" s="31"/>
      <c r="I917" s="31"/>
      <c r="J917" s="31"/>
      <c r="K917" s="38"/>
      <c r="L917" s="33"/>
      <c r="M917" s="97"/>
      <c r="N917" s="39"/>
    </row>
    <row r="918" spans="1:14" ht="14.25">
      <c r="A918" s="31"/>
      <c r="B918" s="31"/>
      <c r="C918" s="31"/>
      <c r="D918" s="31"/>
      <c r="E918" s="28"/>
      <c r="F918" s="97"/>
      <c r="G918" s="31"/>
      <c r="H918" s="31"/>
      <c r="I918" s="31"/>
      <c r="J918" s="31"/>
      <c r="K918" s="38"/>
      <c r="L918" s="33"/>
      <c r="M918" s="97"/>
      <c r="N918" s="39"/>
    </row>
    <row r="919" spans="1:14" ht="14.25">
      <c r="A919" s="31"/>
      <c r="B919" s="31"/>
      <c r="C919" s="31"/>
      <c r="D919" s="31"/>
      <c r="E919" s="28"/>
      <c r="F919" s="97"/>
      <c r="G919" s="31"/>
      <c r="H919" s="31"/>
      <c r="I919" s="31"/>
      <c r="J919" s="31"/>
      <c r="K919" s="38"/>
      <c r="L919" s="33"/>
      <c r="M919" s="97"/>
      <c r="N919" s="39"/>
    </row>
    <row r="920" spans="1:14" ht="14.25">
      <c r="A920" s="31"/>
      <c r="B920" s="31"/>
      <c r="C920" s="31"/>
      <c r="D920" s="31"/>
      <c r="E920" s="28"/>
      <c r="F920" s="97"/>
      <c r="G920" s="31"/>
      <c r="H920" s="31"/>
      <c r="I920" s="31"/>
      <c r="J920" s="31"/>
      <c r="K920" s="38"/>
      <c r="L920" s="33"/>
      <c r="M920" s="97"/>
      <c r="N920" s="39"/>
    </row>
    <row r="921" spans="1:14" ht="14.25">
      <c r="A921" s="31"/>
      <c r="B921" s="31"/>
      <c r="C921" s="31"/>
      <c r="D921" s="31"/>
      <c r="E921" s="28"/>
      <c r="F921" s="97"/>
      <c r="G921" s="31"/>
      <c r="H921" s="31"/>
      <c r="I921" s="31"/>
      <c r="J921" s="31"/>
      <c r="K921" s="38"/>
      <c r="L921" s="33"/>
      <c r="M921" s="97"/>
      <c r="N921" s="39"/>
    </row>
    <row r="922" spans="1:14" ht="14.25">
      <c r="A922" s="31"/>
      <c r="B922" s="31"/>
      <c r="C922" s="31"/>
      <c r="D922" s="31"/>
      <c r="E922" s="28"/>
      <c r="F922" s="97"/>
      <c r="G922" s="31"/>
      <c r="H922" s="31"/>
      <c r="I922" s="31"/>
      <c r="J922" s="31"/>
      <c r="K922" s="38"/>
      <c r="L922" s="33"/>
      <c r="M922" s="97"/>
      <c r="N922" s="39"/>
    </row>
    <row r="923" spans="1:14" ht="14.25">
      <c r="A923" s="31"/>
      <c r="B923" s="31"/>
      <c r="C923" s="31"/>
      <c r="D923" s="31"/>
      <c r="E923" s="28"/>
      <c r="F923" s="97"/>
      <c r="G923" s="31"/>
      <c r="H923" s="31"/>
      <c r="I923" s="31"/>
      <c r="J923" s="31"/>
      <c r="K923" s="38"/>
      <c r="L923" s="33"/>
      <c r="M923" s="97"/>
      <c r="N923" s="39"/>
    </row>
    <row r="924" spans="1:14" ht="14.25">
      <c r="A924" s="31"/>
      <c r="B924" s="31"/>
      <c r="C924" s="31"/>
      <c r="D924" s="31"/>
      <c r="E924" s="28"/>
      <c r="F924" s="97"/>
      <c r="G924" s="31"/>
      <c r="H924" s="31"/>
      <c r="I924" s="31"/>
      <c r="J924" s="31"/>
      <c r="K924" s="38"/>
      <c r="L924" s="33"/>
      <c r="M924" s="97"/>
      <c r="N924" s="39"/>
    </row>
    <row r="925" spans="1:14" ht="14.25">
      <c r="A925" s="31"/>
      <c r="B925" s="31"/>
      <c r="C925" s="31"/>
      <c r="D925" s="31"/>
      <c r="E925" s="28"/>
      <c r="F925" s="97"/>
      <c r="G925" s="31"/>
      <c r="H925" s="31"/>
      <c r="I925" s="31"/>
      <c r="J925" s="31"/>
      <c r="K925" s="38"/>
      <c r="L925" s="33"/>
      <c r="M925" s="97"/>
      <c r="N925" s="39"/>
    </row>
    <row r="926" spans="1:14" ht="14.25">
      <c r="A926" s="31"/>
      <c r="B926" s="31"/>
      <c r="C926" s="31"/>
      <c r="D926" s="31"/>
      <c r="E926" s="28"/>
      <c r="F926" s="97"/>
      <c r="G926" s="31"/>
      <c r="H926" s="31"/>
      <c r="I926" s="31"/>
      <c r="J926" s="31"/>
      <c r="K926" s="38"/>
      <c r="L926" s="33"/>
      <c r="M926" s="97"/>
      <c r="N926" s="39"/>
    </row>
    <row r="927" spans="1:14" ht="14.25">
      <c r="A927" s="31"/>
      <c r="B927" s="31"/>
      <c r="C927" s="31"/>
      <c r="D927" s="31"/>
      <c r="E927" s="28"/>
      <c r="F927" s="97"/>
      <c r="G927" s="31"/>
      <c r="H927" s="31"/>
      <c r="I927" s="31"/>
      <c r="J927" s="31"/>
      <c r="K927" s="38"/>
      <c r="L927" s="33"/>
      <c r="M927" s="97"/>
      <c r="N927" s="39"/>
    </row>
    <row r="928" spans="1:14" ht="14.25">
      <c r="A928" s="31"/>
      <c r="B928" s="31"/>
      <c r="C928" s="31"/>
      <c r="D928" s="31"/>
      <c r="E928" s="28"/>
      <c r="F928" s="97"/>
      <c r="G928" s="31"/>
      <c r="H928" s="31"/>
      <c r="I928" s="31"/>
      <c r="J928" s="31"/>
      <c r="K928" s="38"/>
      <c r="L928" s="33"/>
      <c r="M928" s="97"/>
      <c r="N928" s="39"/>
    </row>
    <row r="929" spans="1:14" ht="14.25">
      <c r="A929" s="31"/>
      <c r="B929" s="31"/>
      <c r="C929" s="31"/>
      <c r="D929" s="31"/>
      <c r="E929" s="28"/>
      <c r="F929" s="97"/>
      <c r="G929" s="31"/>
      <c r="H929" s="31"/>
      <c r="I929" s="31"/>
      <c r="J929" s="31"/>
      <c r="K929" s="38"/>
      <c r="L929" s="33"/>
      <c r="M929" s="97"/>
      <c r="N929" s="39"/>
    </row>
    <row r="930" spans="1:14" ht="14.25">
      <c r="A930" s="31"/>
      <c r="B930" s="31"/>
      <c r="C930" s="31"/>
      <c r="D930" s="31"/>
      <c r="E930" s="28"/>
      <c r="F930" s="97"/>
      <c r="G930" s="31"/>
      <c r="H930" s="31"/>
      <c r="I930" s="31"/>
      <c r="J930" s="31"/>
      <c r="K930" s="38"/>
      <c r="L930" s="33"/>
      <c r="M930" s="97"/>
      <c r="N930" s="39"/>
    </row>
    <row r="931" spans="1:14" ht="14.25">
      <c r="A931" s="31"/>
      <c r="B931" s="31"/>
      <c r="C931" s="31"/>
      <c r="D931" s="31"/>
      <c r="E931" s="28"/>
      <c r="F931" s="97"/>
      <c r="G931" s="31"/>
      <c r="H931" s="31"/>
      <c r="I931" s="31"/>
      <c r="J931" s="31"/>
      <c r="K931" s="38"/>
      <c r="L931" s="33"/>
      <c r="M931" s="97"/>
      <c r="N931" s="39"/>
    </row>
    <row r="932" spans="1:14" ht="14.25">
      <c r="A932" s="31"/>
      <c r="B932" s="31"/>
      <c r="C932" s="31"/>
      <c r="D932" s="31"/>
      <c r="E932" s="28"/>
      <c r="F932" s="97"/>
      <c r="G932" s="31"/>
      <c r="H932" s="31"/>
      <c r="I932" s="31"/>
      <c r="J932" s="31"/>
      <c r="K932" s="38"/>
      <c r="L932" s="33"/>
      <c r="M932" s="97"/>
      <c r="N932" s="39"/>
    </row>
    <row r="933" spans="1:14" ht="14.25">
      <c r="A933" s="31"/>
      <c r="B933" s="31"/>
      <c r="C933" s="31"/>
      <c r="D933" s="31"/>
      <c r="E933" s="28"/>
      <c r="F933" s="97"/>
      <c r="G933" s="31"/>
      <c r="H933" s="31"/>
      <c r="I933" s="31"/>
      <c r="J933" s="31"/>
      <c r="K933" s="38"/>
      <c r="L933" s="33"/>
      <c r="M933" s="97"/>
      <c r="N933" s="39"/>
    </row>
    <row r="934" spans="1:14" ht="14.25">
      <c r="A934" s="31"/>
      <c r="B934" s="31"/>
      <c r="C934" s="31"/>
      <c r="D934" s="31"/>
      <c r="E934" s="28"/>
      <c r="F934" s="97"/>
      <c r="G934" s="31"/>
      <c r="H934" s="31"/>
      <c r="I934" s="31"/>
      <c r="J934" s="31"/>
      <c r="K934" s="38"/>
      <c r="L934" s="33"/>
      <c r="M934" s="97"/>
      <c r="N934" s="39"/>
    </row>
    <row r="935" spans="1:14" ht="14.25">
      <c r="A935" s="31"/>
      <c r="B935" s="31"/>
      <c r="C935" s="31"/>
      <c r="D935" s="31"/>
      <c r="E935" s="28"/>
      <c r="F935" s="97"/>
      <c r="G935" s="31"/>
      <c r="H935" s="31"/>
      <c r="I935" s="31"/>
      <c r="J935" s="31"/>
      <c r="K935" s="38"/>
      <c r="L935" s="33"/>
      <c r="M935" s="97"/>
      <c r="N935" s="39"/>
    </row>
    <row r="936" spans="1:14" ht="14.25">
      <c r="A936" s="31"/>
      <c r="B936" s="31"/>
      <c r="C936" s="31"/>
      <c r="D936" s="31"/>
      <c r="E936" s="28"/>
      <c r="F936" s="97"/>
      <c r="G936" s="31"/>
      <c r="H936" s="31"/>
      <c r="I936" s="31"/>
      <c r="J936" s="31"/>
      <c r="K936" s="38"/>
      <c r="L936" s="33"/>
      <c r="M936" s="97"/>
      <c r="N936" s="39"/>
    </row>
    <row r="937" spans="1:14" ht="14.25">
      <c r="A937" s="31"/>
      <c r="B937" s="31"/>
      <c r="C937" s="31"/>
      <c r="D937" s="31"/>
      <c r="E937" s="28"/>
      <c r="F937" s="97"/>
      <c r="G937" s="31"/>
      <c r="H937" s="31"/>
      <c r="I937" s="31"/>
      <c r="J937" s="31"/>
      <c r="K937" s="38"/>
      <c r="L937" s="33"/>
      <c r="M937" s="97"/>
      <c r="N937" s="39"/>
    </row>
    <row r="938" spans="1:14" ht="14.25">
      <c r="A938" s="31"/>
      <c r="B938" s="31"/>
      <c r="C938" s="31"/>
      <c r="D938" s="31"/>
      <c r="E938" s="28"/>
      <c r="F938" s="97"/>
      <c r="G938" s="31"/>
      <c r="H938" s="31"/>
      <c r="I938" s="31"/>
      <c r="J938" s="31"/>
      <c r="K938" s="38"/>
      <c r="L938" s="33"/>
      <c r="M938" s="97"/>
      <c r="N938" s="39"/>
    </row>
    <row r="939" spans="1:14" ht="14.25">
      <c r="A939" s="31"/>
      <c r="B939" s="31"/>
      <c r="C939" s="31"/>
      <c r="D939" s="31"/>
      <c r="E939" s="28"/>
      <c r="F939" s="97"/>
      <c r="G939" s="31"/>
      <c r="H939" s="31"/>
      <c r="I939" s="31"/>
      <c r="J939" s="31"/>
      <c r="K939" s="38"/>
      <c r="L939" s="33"/>
      <c r="M939" s="97"/>
      <c r="N939" s="39"/>
    </row>
    <row r="940" spans="1:14" ht="14.25">
      <c r="A940" s="31"/>
      <c r="B940" s="31"/>
      <c r="C940" s="31"/>
      <c r="D940" s="31"/>
      <c r="E940" s="28"/>
      <c r="F940" s="97"/>
      <c r="G940" s="31"/>
      <c r="H940" s="31"/>
      <c r="I940" s="31"/>
      <c r="J940" s="31"/>
      <c r="K940" s="38"/>
      <c r="L940" s="33"/>
      <c r="M940" s="97"/>
      <c r="N940" s="39"/>
    </row>
    <row r="941" spans="1:14" ht="14.25">
      <c r="A941" s="31"/>
      <c r="B941" s="31"/>
      <c r="C941" s="31"/>
      <c r="D941" s="31"/>
      <c r="E941" s="28"/>
      <c r="F941" s="97"/>
      <c r="G941" s="31"/>
      <c r="H941" s="31"/>
      <c r="I941" s="31"/>
      <c r="J941" s="31"/>
      <c r="K941" s="38"/>
      <c r="L941" s="33"/>
      <c r="M941" s="97"/>
      <c r="N941" s="39"/>
    </row>
    <row r="942" spans="1:14" ht="14.25">
      <c r="A942" s="31"/>
      <c r="B942" s="31"/>
      <c r="C942" s="31"/>
      <c r="D942" s="31"/>
      <c r="E942" s="28"/>
      <c r="F942" s="97"/>
      <c r="G942" s="31"/>
      <c r="H942" s="31"/>
      <c r="I942" s="31"/>
      <c r="J942" s="31"/>
      <c r="K942" s="38"/>
      <c r="L942" s="33"/>
      <c r="M942" s="97"/>
      <c r="N942" s="39"/>
    </row>
    <row r="943" spans="1:14" ht="14.25">
      <c r="A943" s="31"/>
      <c r="B943" s="31"/>
      <c r="C943" s="31"/>
      <c r="D943" s="31"/>
      <c r="E943" s="28"/>
      <c r="F943" s="97"/>
      <c r="G943" s="31"/>
      <c r="H943" s="31"/>
      <c r="I943" s="31"/>
      <c r="J943" s="31"/>
      <c r="K943" s="38"/>
      <c r="L943" s="33"/>
      <c r="M943" s="97"/>
      <c r="N943" s="39"/>
    </row>
    <row r="944" spans="1:14" ht="14.25">
      <c r="A944" s="31"/>
      <c r="B944" s="31"/>
      <c r="C944" s="31"/>
      <c r="D944" s="31"/>
      <c r="E944" s="28"/>
      <c r="F944" s="97"/>
      <c r="G944" s="31"/>
      <c r="H944" s="31"/>
      <c r="I944" s="31"/>
      <c r="J944" s="31"/>
      <c r="K944" s="38"/>
      <c r="L944" s="33"/>
      <c r="M944" s="97"/>
      <c r="N944" s="39"/>
    </row>
    <row r="945" spans="1:14" ht="14.25">
      <c r="A945" s="31"/>
      <c r="B945" s="31"/>
      <c r="C945" s="31"/>
      <c r="D945" s="31"/>
      <c r="E945" s="28"/>
      <c r="F945" s="97"/>
      <c r="G945" s="31"/>
      <c r="H945" s="31"/>
      <c r="I945" s="31"/>
      <c r="J945" s="31"/>
      <c r="K945" s="38"/>
      <c r="L945" s="33"/>
      <c r="M945" s="97"/>
      <c r="N945" s="39"/>
    </row>
    <row r="946" spans="1:14" ht="14.25">
      <c r="A946" s="31"/>
      <c r="B946" s="31"/>
      <c r="C946" s="31"/>
      <c r="D946" s="31"/>
      <c r="E946" s="28"/>
      <c r="F946" s="97"/>
      <c r="G946" s="31"/>
      <c r="H946" s="31"/>
      <c r="I946" s="31"/>
      <c r="J946" s="31"/>
      <c r="K946" s="38"/>
      <c r="L946" s="33"/>
      <c r="M946" s="97"/>
      <c r="N946" s="39"/>
    </row>
    <row r="947" spans="1:14" ht="14.25">
      <c r="A947" s="31"/>
      <c r="B947" s="31"/>
      <c r="C947" s="31"/>
      <c r="D947" s="31"/>
      <c r="E947" s="28"/>
      <c r="F947" s="97"/>
      <c r="G947" s="31"/>
      <c r="H947" s="31"/>
      <c r="I947" s="31"/>
      <c r="J947" s="31"/>
      <c r="K947" s="38"/>
      <c r="L947" s="33"/>
      <c r="M947" s="97"/>
      <c r="N947" s="39"/>
    </row>
    <row r="948" spans="1:14" ht="14.25">
      <c r="A948" s="31"/>
      <c r="B948" s="31"/>
      <c r="C948" s="31"/>
      <c r="D948" s="31"/>
      <c r="E948" s="28"/>
      <c r="F948" s="97"/>
      <c r="G948" s="31"/>
      <c r="H948" s="31"/>
      <c r="I948" s="31"/>
      <c r="J948" s="31"/>
      <c r="K948" s="38"/>
      <c r="L948" s="33"/>
      <c r="M948" s="97"/>
      <c r="N948" s="39"/>
    </row>
    <row r="949" spans="1:14" ht="14.25">
      <c r="A949" s="31"/>
      <c r="B949" s="31"/>
      <c r="C949" s="31"/>
      <c r="D949" s="31"/>
      <c r="E949" s="28"/>
      <c r="F949" s="97"/>
      <c r="G949" s="31"/>
      <c r="H949" s="31"/>
      <c r="I949" s="31"/>
      <c r="J949" s="31"/>
      <c r="K949" s="38"/>
      <c r="L949" s="33"/>
      <c r="M949" s="97"/>
      <c r="N949" s="39"/>
    </row>
    <row r="950" spans="1:14" ht="14.25">
      <c r="A950" s="31"/>
      <c r="B950" s="31"/>
      <c r="C950" s="31"/>
      <c r="D950" s="31"/>
      <c r="E950" s="28"/>
      <c r="F950" s="97"/>
      <c r="G950" s="31"/>
      <c r="H950" s="31"/>
      <c r="I950" s="31"/>
      <c r="J950" s="31"/>
      <c r="K950" s="38"/>
      <c r="L950" s="33"/>
      <c r="M950" s="97"/>
      <c r="N950" s="39"/>
    </row>
    <row r="951" spans="1:14" ht="14.25">
      <c r="A951" s="31"/>
      <c r="B951" s="31"/>
      <c r="C951" s="31"/>
      <c r="D951" s="31"/>
      <c r="E951" s="28"/>
      <c r="F951" s="97"/>
      <c r="G951" s="31"/>
      <c r="H951" s="31"/>
      <c r="I951" s="31"/>
      <c r="J951" s="31"/>
      <c r="K951" s="38"/>
      <c r="L951" s="33"/>
      <c r="M951" s="97"/>
      <c r="N951" s="39"/>
    </row>
    <row r="952" spans="1:14" ht="14.25">
      <c r="A952" s="31"/>
      <c r="B952" s="31"/>
      <c r="C952" s="31"/>
      <c r="D952" s="31"/>
      <c r="E952" s="28"/>
      <c r="F952" s="97"/>
      <c r="G952" s="31"/>
      <c r="H952" s="31"/>
      <c r="I952" s="31"/>
      <c r="J952" s="31"/>
      <c r="K952" s="38"/>
      <c r="L952" s="33"/>
      <c r="M952" s="97"/>
      <c r="N952" s="39"/>
    </row>
    <row r="953" spans="1:14" ht="14.25">
      <c r="A953" s="31"/>
      <c r="B953" s="31"/>
      <c r="C953" s="31"/>
      <c r="D953" s="31"/>
      <c r="E953" s="28"/>
      <c r="F953" s="97"/>
      <c r="G953" s="31"/>
      <c r="H953" s="31"/>
      <c r="I953" s="31"/>
      <c r="J953" s="31"/>
      <c r="K953" s="38"/>
      <c r="L953" s="33"/>
      <c r="M953" s="97"/>
      <c r="N953" s="39"/>
    </row>
    <row r="954" spans="1:14" ht="14.25">
      <c r="A954" s="31"/>
      <c r="B954" s="31"/>
      <c r="C954" s="31"/>
      <c r="D954" s="31"/>
      <c r="E954" s="28"/>
      <c r="F954" s="97"/>
      <c r="G954" s="31"/>
      <c r="H954" s="31"/>
      <c r="I954" s="31"/>
      <c r="J954" s="31"/>
      <c r="K954" s="38"/>
      <c r="L954" s="33"/>
      <c r="M954" s="97"/>
      <c r="N954" s="39"/>
    </row>
    <row r="955" spans="1:14" ht="14.25">
      <c r="A955" s="31"/>
      <c r="B955" s="31"/>
      <c r="C955" s="31"/>
      <c r="D955" s="31"/>
      <c r="E955" s="28"/>
      <c r="F955" s="97"/>
      <c r="G955" s="31"/>
      <c r="H955" s="31"/>
      <c r="I955" s="31"/>
      <c r="J955" s="31"/>
      <c r="K955" s="38"/>
      <c r="L955" s="33"/>
      <c r="M955" s="97"/>
      <c r="N955" s="39"/>
    </row>
    <row r="956" spans="1:14" ht="14.25">
      <c r="A956" s="31"/>
      <c r="B956" s="31"/>
      <c r="C956" s="31"/>
      <c r="D956" s="31"/>
      <c r="E956" s="28"/>
      <c r="F956" s="97"/>
      <c r="G956" s="31"/>
      <c r="H956" s="31"/>
      <c r="I956" s="31"/>
      <c r="J956" s="31"/>
      <c r="K956" s="38"/>
      <c r="L956" s="33"/>
      <c r="M956" s="97"/>
      <c r="N956" s="39"/>
    </row>
    <row r="957" spans="1:14" ht="14.25">
      <c r="A957" s="31"/>
      <c r="B957" s="31"/>
      <c r="C957" s="31"/>
      <c r="D957" s="31"/>
      <c r="E957" s="28"/>
      <c r="F957" s="97"/>
      <c r="G957" s="31"/>
      <c r="H957" s="31"/>
      <c r="I957" s="31"/>
      <c r="J957" s="31"/>
      <c r="K957" s="38"/>
      <c r="L957" s="33"/>
      <c r="M957" s="97"/>
      <c r="N957" s="39"/>
    </row>
    <row r="958" spans="1:14" ht="14.25">
      <c r="A958" s="31"/>
      <c r="B958" s="31"/>
      <c r="C958" s="31"/>
      <c r="D958" s="31"/>
      <c r="E958" s="28"/>
      <c r="F958" s="97"/>
      <c r="G958" s="31"/>
      <c r="H958" s="31"/>
      <c r="I958" s="31"/>
      <c r="J958" s="31"/>
      <c r="K958" s="38"/>
      <c r="L958" s="33"/>
      <c r="M958" s="97"/>
      <c r="N958" s="39"/>
    </row>
    <row r="959" spans="1:14" ht="14.25">
      <c r="A959" s="31"/>
      <c r="B959" s="31"/>
      <c r="C959" s="31"/>
      <c r="D959" s="31"/>
      <c r="E959" s="28"/>
      <c r="F959" s="97"/>
      <c r="G959" s="31"/>
      <c r="H959" s="31"/>
      <c r="I959" s="31"/>
      <c r="J959" s="31"/>
      <c r="K959" s="38"/>
      <c r="L959" s="33"/>
      <c r="M959" s="97"/>
      <c r="N959" s="39"/>
    </row>
    <row r="960" spans="1:14" ht="14.25">
      <c r="A960" s="31"/>
      <c r="B960" s="31"/>
      <c r="C960" s="31"/>
      <c r="D960" s="31"/>
      <c r="E960" s="28"/>
      <c r="F960" s="97"/>
      <c r="G960" s="31"/>
      <c r="H960" s="31"/>
      <c r="I960" s="31"/>
      <c r="J960" s="31"/>
      <c r="K960" s="38"/>
      <c r="L960" s="33"/>
      <c r="M960" s="97"/>
      <c r="N960" s="39"/>
    </row>
    <row r="961" spans="1:14" ht="14.25">
      <c r="A961" s="31"/>
      <c r="B961" s="31"/>
      <c r="C961" s="31"/>
      <c r="D961" s="31"/>
      <c r="E961" s="28"/>
      <c r="F961" s="97"/>
      <c r="G961" s="31"/>
      <c r="H961" s="31"/>
      <c r="I961" s="31"/>
      <c r="J961" s="31"/>
      <c r="K961" s="38"/>
      <c r="L961" s="33"/>
      <c r="M961" s="97"/>
      <c r="N961" s="39"/>
    </row>
    <row r="962" spans="1:14" ht="14.25">
      <c r="A962" s="31"/>
      <c r="B962" s="31"/>
      <c r="C962" s="31"/>
      <c r="D962" s="31"/>
      <c r="E962" s="28"/>
      <c r="F962" s="97"/>
      <c r="G962" s="31"/>
      <c r="H962" s="31"/>
      <c r="I962" s="31"/>
      <c r="J962" s="31"/>
      <c r="K962" s="38"/>
      <c r="L962" s="33"/>
      <c r="M962" s="97"/>
      <c r="N962" s="39"/>
    </row>
    <row r="963" spans="1:14" ht="14.25">
      <c r="A963" s="31"/>
      <c r="B963" s="31"/>
      <c r="C963" s="31"/>
      <c r="D963" s="31"/>
      <c r="E963" s="28"/>
      <c r="F963" s="97"/>
      <c r="G963" s="31"/>
      <c r="H963" s="31"/>
      <c r="I963" s="31"/>
      <c r="J963" s="31"/>
      <c r="K963" s="38"/>
      <c r="L963" s="33"/>
      <c r="M963" s="97"/>
      <c r="N963" s="39"/>
    </row>
    <row r="964" spans="1:14" ht="14.25">
      <c r="A964" s="31"/>
      <c r="B964" s="31"/>
      <c r="C964" s="31"/>
      <c r="D964" s="31"/>
      <c r="E964" s="28"/>
      <c r="F964" s="97"/>
      <c r="G964" s="31"/>
      <c r="H964" s="31"/>
      <c r="I964" s="31"/>
      <c r="J964" s="31"/>
      <c r="K964" s="38"/>
      <c r="L964" s="33"/>
      <c r="M964" s="97"/>
      <c r="N964" s="39"/>
    </row>
    <row r="965" spans="1:14" ht="14.25">
      <c r="A965" s="31"/>
      <c r="B965" s="31"/>
      <c r="C965" s="31"/>
      <c r="D965" s="31"/>
      <c r="E965" s="28"/>
      <c r="F965" s="97"/>
      <c r="G965" s="31"/>
      <c r="H965" s="31"/>
      <c r="I965" s="31"/>
      <c r="J965" s="31"/>
      <c r="K965" s="38"/>
      <c r="L965" s="33"/>
      <c r="M965" s="97"/>
      <c r="N965" s="39"/>
    </row>
    <row r="966" spans="1:14" ht="14.25">
      <c r="A966" s="31"/>
      <c r="B966" s="31"/>
      <c r="C966" s="31"/>
      <c r="D966" s="31"/>
      <c r="E966" s="28"/>
      <c r="F966" s="97"/>
      <c r="G966" s="31"/>
      <c r="H966" s="31"/>
      <c r="I966" s="31"/>
      <c r="J966" s="31"/>
      <c r="K966" s="38"/>
      <c r="L966" s="33"/>
      <c r="M966" s="97"/>
      <c r="N966" s="39"/>
    </row>
    <row r="967" spans="1:14" ht="14.25">
      <c r="A967" s="31"/>
      <c r="B967" s="31"/>
      <c r="C967" s="31"/>
      <c r="D967" s="31"/>
      <c r="E967" s="28"/>
      <c r="F967" s="97"/>
      <c r="G967" s="31"/>
      <c r="H967" s="31"/>
      <c r="I967" s="31"/>
      <c r="J967" s="31"/>
      <c r="K967" s="38"/>
      <c r="L967" s="33"/>
      <c r="M967" s="97"/>
      <c r="N967" s="39"/>
    </row>
    <row r="968" spans="1:14" ht="14.25">
      <c r="A968" s="31"/>
      <c r="B968" s="31"/>
      <c r="C968" s="31"/>
      <c r="D968" s="31"/>
      <c r="E968" s="28"/>
      <c r="F968" s="97"/>
      <c r="G968" s="31"/>
      <c r="H968" s="31"/>
      <c r="I968" s="31"/>
      <c r="J968" s="31"/>
      <c r="K968" s="38"/>
      <c r="L968" s="33"/>
      <c r="M968" s="97"/>
      <c r="N968" s="39"/>
    </row>
    <row r="969" spans="1:14" ht="14.25">
      <c r="A969" s="31"/>
      <c r="B969" s="31"/>
      <c r="C969" s="31"/>
      <c r="D969" s="31"/>
      <c r="E969" s="28"/>
      <c r="F969" s="97"/>
      <c r="G969" s="31"/>
      <c r="H969" s="31"/>
      <c r="I969" s="31"/>
      <c r="J969" s="31"/>
      <c r="K969" s="38"/>
      <c r="L969" s="33"/>
      <c r="M969" s="97"/>
      <c r="N969" s="39"/>
    </row>
    <row r="970" spans="1:14" ht="14.25">
      <c r="A970" s="31"/>
      <c r="B970" s="31"/>
      <c r="C970" s="31"/>
      <c r="D970" s="31"/>
      <c r="E970" s="28"/>
      <c r="F970" s="97"/>
      <c r="G970" s="31"/>
      <c r="H970" s="31"/>
      <c r="I970" s="31"/>
      <c r="J970" s="31"/>
      <c r="K970" s="38"/>
      <c r="L970" s="33"/>
      <c r="M970" s="97"/>
      <c r="N970" s="39"/>
    </row>
    <row r="971" spans="1:14" ht="14.25">
      <c r="A971" s="31"/>
      <c r="B971" s="31"/>
      <c r="C971" s="31"/>
      <c r="D971" s="31"/>
      <c r="E971" s="28"/>
      <c r="F971" s="97"/>
      <c r="G971" s="31"/>
      <c r="H971" s="31"/>
      <c r="I971" s="31"/>
      <c r="J971" s="31"/>
      <c r="K971" s="38"/>
      <c r="L971" s="33"/>
      <c r="M971" s="97"/>
      <c r="N971" s="39"/>
    </row>
    <row r="972" spans="1:14" ht="14.25">
      <c r="A972" s="31"/>
      <c r="B972" s="31"/>
      <c r="C972" s="31"/>
      <c r="D972" s="31"/>
      <c r="E972" s="28"/>
      <c r="F972" s="97"/>
      <c r="G972" s="31"/>
      <c r="H972" s="31"/>
      <c r="I972" s="31"/>
      <c r="J972" s="31"/>
      <c r="K972" s="38"/>
      <c r="L972" s="33"/>
      <c r="M972" s="97"/>
      <c r="N972" s="39"/>
    </row>
    <row r="973" spans="1:14" ht="14.25">
      <c r="A973" s="31"/>
      <c r="B973" s="31"/>
      <c r="C973" s="31"/>
      <c r="D973" s="31"/>
      <c r="E973" s="28"/>
      <c r="F973" s="97"/>
      <c r="G973" s="31"/>
      <c r="H973" s="31"/>
      <c r="I973" s="31"/>
      <c r="J973" s="31"/>
      <c r="K973" s="38"/>
      <c r="L973" s="33"/>
      <c r="M973" s="97"/>
      <c r="N973" s="39"/>
    </row>
    <row r="974" spans="1:14" ht="14.25">
      <c r="A974" s="31"/>
      <c r="B974" s="31"/>
      <c r="C974" s="31"/>
      <c r="D974" s="31"/>
      <c r="E974" s="28"/>
      <c r="F974" s="97"/>
      <c r="G974" s="31"/>
      <c r="H974" s="31"/>
      <c r="I974" s="31"/>
      <c r="J974" s="31"/>
      <c r="K974" s="38"/>
      <c r="L974" s="33"/>
      <c r="M974" s="97"/>
      <c r="N974" s="39"/>
    </row>
    <row r="975" spans="1:14" ht="14.25">
      <c r="A975" s="31"/>
      <c r="B975" s="31"/>
      <c r="C975" s="31"/>
      <c r="D975" s="31"/>
      <c r="E975" s="28"/>
      <c r="F975" s="97"/>
      <c r="G975" s="31"/>
      <c r="H975" s="31"/>
      <c r="I975" s="31"/>
      <c r="J975" s="31"/>
      <c r="K975" s="38"/>
      <c r="L975" s="33"/>
      <c r="M975" s="97"/>
      <c r="N975" s="39"/>
    </row>
    <row r="976" spans="1:14" ht="14.25">
      <c r="A976" s="31"/>
      <c r="B976" s="31"/>
      <c r="C976" s="31"/>
      <c r="D976" s="31"/>
      <c r="E976" s="28"/>
      <c r="F976" s="97"/>
      <c r="G976" s="31"/>
      <c r="H976" s="31"/>
      <c r="I976" s="31"/>
      <c r="J976" s="31"/>
      <c r="K976" s="38"/>
      <c r="L976" s="33"/>
      <c r="M976" s="97"/>
      <c r="N976" s="39"/>
    </row>
    <row r="977" spans="1:14" ht="14.25">
      <c r="A977" s="31"/>
      <c r="B977" s="31"/>
      <c r="C977" s="31"/>
      <c r="D977" s="31"/>
      <c r="E977" s="28"/>
      <c r="F977" s="97"/>
      <c r="G977" s="31"/>
      <c r="H977" s="31"/>
      <c r="I977" s="31"/>
      <c r="J977" s="31"/>
      <c r="K977" s="38"/>
      <c r="L977" s="33"/>
      <c r="M977" s="97"/>
      <c r="N977" s="39"/>
    </row>
    <row r="978" spans="1:14" ht="14.25">
      <c r="A978" s="31"/>
      <c r="B978" s="31"/>
      <c r="C978" s="31"/>
      <c r="D978" s="31"/>
      <c r="E978" s="28"/>
      <c r="F978" s="97"/>
      <c r="G978" s="31"/>
      <c r="H978" s="31"/>
      <c r="I978" s="31"/>
      <c r="J978" s="31"/>
      <c r="K978" s="38"/>
      <c r="L978" s="33"/>
      <c r="M978" s="97"/>
      <c r="N978" s="39"/>
    </row>
    <row r="979" spans="1:14" ht="14.25">
      <c r="A979" s="31"/>
      <c r="B979" s="31"/>
      <c r="C979" s="31"/>
      <c r="D979" s="31"/>
      <c r="E979" s="28"/>
      <c r="F979" s="97"/>
      <c r="G979" s="31"/>
      <c r="H979" s="31"/>
      <c r="I979" s="31"/>
      <c r="J979" s="31"/>
      <c r="K979" s="38"/>
      <c r="L979" s="33"/>
      <c r="M979" s="97"/>
      <c r="N979" s="39"/>
    </row>
    <row r="980" spans="1:14" ht="14.25">
      <c r="A980" s="31"/>
      <c r="B980" s="31"/>
      <c r="C980" s="31"/>
      <c r="D980" s="31"/>
      <c r="E980" s="28"/>
      <c r="F980" s="97"/>
      <c r="G980" s="31"/>
      <c r="H980" s="31"/>
      <c r="I980" s="31"/>
      <c r="J980" s="31"/>
      <c r="K980" s="38"/>
      <c r="L980" s="33"/>
      <c r="M980" s="97"/>
      <c r="N980" s="39"/>
    </row>
    <row r="981" spans="1:14" ht="14.25">
      <c r="A981" s="31"/>
      <c r="B981" s="31"/>
      <c r="C981" s="31"/>
      <c r="D981" s="31"/>
      <c r="E981" s="28"/>
      <c r="F981" s="97"/>
      <c r="G981" s="31"/>
      <c r="H981" s="31"/>
      <c r="I981" s="31"/>
      <c r="J981" s="31"/>
      <c r="K981" s="38"/>
      <c r="L981" s="33"/>
      <c r="M981" s="97"/>
      <c r="N981" s="39"/>
    </row>
    <row r="982" spans="1:14" ht="14.25">
      <c r="A982" s="31"/>
      <c r="B982" s="31"/>
      <c r="C982" s="31"/>
      <c r="D982" s="31"/>
      <c r="E982" s="28"/>
      <c r="F982" s="97"/>
      <c r="G982" s="31"/>
      <c r="H982" s="31"/>
      <c r="I982" s="31"/>
      <c r="J982" s="31"/>
      <c r="K982" s="38"/>
      <c r="L982" s="33"/>
      <c r="M982" s="97"/>
      <c r="N982" s="39"/>
    </row>
    <row r="983" spans="1:14" ht="14.25">
      <c r="A983" s="31"/>
      <c r="B983" s="31"/>
      <c r="C983" s="31"/>
      <c r="D983" s="31"/>
      <c r="E983" s="28"/>
      <c r="F983" s="97"/>
      <c r="G983" s="31"/>
      <c r="H983" s="31"/>
      <c r="I983" s="31"/>
      <c r="J983" s="31"/>
      <c r="K983" s="38"/>
      <c r="L983" s="33"/>
      <c r="M983" s="97"/>
      <c r="N983" s="39"/>
    </row>
    <row r="984" spans="1:14" ht="14.25">
      <c r="A984" s="31"/>
      <c r="B984" s="31"/>
      <c r="C984" s="31"/>
      <c r="D984" s="31"/>
      <c r="E984" s="28"/>
      <c r="F984" s="97"/>
      <c r="G984" s="31"/>
      <c r="H984" s="31"/>
      <c r="I984" s="31"/>
      <c r="J984" s="31"/>
      <c r="K984" s="38"/>
      <c r="L984" s="33"/>
      <c r="M984" s="97"/>
      <c r="N984" s="39"/>
    </row>
    <row r="985" spans="1:14" ht="14.25">
      <c r="A985" s="31"/>
      <c r="B985" s="31"/>
      <c r="C985" s="31"/>
      <c r="D985" s="31"/>
      <c r="E985" s="28"/>
      <c r="F985" s="97"/>
      <c r="G985" s="31"/>
      <c r="H985" s="31"/>
      <c r="I985" s="31"/>
      <c r="J985" s="31"/>
      <c r="K985" s="38"/>
      <c r="L985" s="33"/>
      <c r="M985" s="97"/>
      <c r="N985" s="39"/>
    </row>
    <row r="986" spans="1:14" ht="14.25">
      <c r="A986" s="31"/>
      <c r="B986" s="31"/>
      <c r="C986" s="31"/>
      <c r="D986" s="31"/>
      <c r="E986" s="28"/>
      <c r="F986" s="97"/>
      <c r="G986" s="31"/>
      <c r="H986" s="31"/>
      <c r="I986" s="31"/>
      <c r="J986" s="31"/>
      <c r="K986" s="38"/>
      <c r="L986" s="33"/>
      <c r="M986" s="97"/>
      <c r="N986" s="39"/>
    </row>
    <row r="987" spans="1:14" ht="14.25">
      <c r="A987" s="31"/>
      <c r="B987" s="31"/>
      <c r="C987" s="31"/>
      <c r="D987" s="31"/>
      <c r="E987" s="28"/>
      <c r="F987" s="97"/>
      <c r="G987" s="31"/>
      <c r="H987" s="31"/>
      <c r="I987" s="31"/>
      <c r="J987" s="31"/>
      <c r="K987" s="38"/>
      <c r="L987" s="33"/>
      <c r="M987" s="97"/>
      <c r="N987" s="39"/>
    </row>
    <row r="988" spans="1:14" ht="14.25">
      <c r="A988" s="31"/>
      <c r="B988" s="31"/>
      <c r="C988" s="31"/>
      <c r="D988" s="31"/>
      <c r="E988" s="28"/>
      <c r="F988" s="97"/>
      <c r="G988" s="31"/>
      <c r="H988" s="31"/>
      <c r="I988" s="31"/>
      <c r="J988" s="31"/>
      <c r="K988" s="38"/>
      <c r="L988" s="33"/>
      <c r="M988" s="97"/>
      <c r="N988" s="39"/>
    </row>
    <row r="989" spans="1:14" ht="14.25">
      <c r="A989" s="31"/>
      <c r="B989" s="31"/>
      <c r="C989" s="31"/>
      <c r="D989" s="31"/>
      <c r="E989" s="28"/>
      <c r="F989" s="97"/>
      <c r="G989" s="31"/>
      <c r="H989" s="31"/>
      <c r="I989" s="31"/>
      <c r="J989" s="31"/>
      <c r="K989" s="38"/>
      <c r="L989" s="33"/>
      <c r="M989" s="97"/>
      <c r="N989" s="39"/>
    </row>
    <row r="990" spans="1:14" ht="14.25">
      <c r="A990" s="31"/>
      <c r="B990" s="31"/>
      <c r="C990" s="31"/>
      <c r="D990" s="31"/>
      <c r="E990" s="28"/>
      <c r="F990" s="97"/>
      <c r="G990" s="31"/>
      <c r="H990" s="31"/>
      <c r="I990" s="31"/>
      <c r="J990" s="31"/>
      <c r="K990" s="38"/>
      <c r="L990" s="33"/>
      <c r="M990" s="97"/>
      <c r="N990" s="39"/>
    </row>
    <row r="991" spans="1:14" ht="14.25">
      <c r="A991" s="31"/>
      <c r="B991" s="31"/>
      <c r="C991" s="31"/>
      <c r="D991" s="31"/>
      <c r="E991" s="28"/>
      <c r="F991" s="97"/>
      <c r="G991" s="31"/>
      <c r="H991" s="31"/>
      <c r="I991" s="31"/>
      <c r="J991" s="31"/>
      <c r="K991" s="38"/>
      <c r="L991" s="33"/>
      <c r="M991" s="97"/>
      <c r="N991" s="39"/>
    </row>
    <row r="992" spans="1:14" ht="14.25">
      <c r="A992" s="31"/>
      <c r="B992" s="31"/>
      <c r="C992" s="31"/>
      <c r="D992" s="31"/>
      <c r="E992" s="28"/>
      <c r="F992" s="97"/>
      <c r="G992" s="31"/>
      <c r="H992" s="31"/>
      <c r="I992" s="31"/>
      <c r="J992" s="31"/>
      <c r="K992" s="38"/>
      <c r="L992" s="33"/>
      <c r="M992" s="97"/>
      <c r="N992" s="39"/>
    </row>
    <row r="993" spans="1:14" ht="14.25">
      <c r="A993" s="31"/>
      <c r="B993" s="31"/>
      <c r="C993" s="31"/>
      <c r="D993" s="31"/>
      <c r="E993" s="28"/>
      <c r="F993" s="97"/>
      <c r="G993" s="31"/>
      <c r="H993" s="31"/>
      <c r="I993" s="31"/>
      <c r="J993" s="31"/>
      <c r="K993" s="38"/>
      <c r="L993" s="33"/>
      <c r="M993" s="97"/>
      <c r="N993" s="39"/>
    </row>
    <row r="994" spans="1:14" ht="14.25">
      <c r="A994" s="31"/>
      <c r="B994" s="31"/>
      <c r="C994" s="31"/>
      <c r="D994" s="31"/>
      <c r="E994" s="28"/>
      <c r="F994" s="97"/>
      <c r="G994" s="31"/>
      <c r="H994" s="31"/>
      <c r="I994" s="31"/>
      <c r="J994" s="31"/>
      <c r="K994" s="38"/>
      <c r="L994" s="33"/>
      <c r="M994" s="97"/>
      <c r="N994" s="39"/>
    </row>
    <row r="995" spans="1:14" ht="14.25">
      <c r="A995" s="31"/>
      <c r="B995" s="31"/>
      <c r="C995" s="31"/>
      <c r="D995" s="31"/>
      <c r="E995" s="28"/>
      <c r="F995" s="97"/>
      <c r="G995" s="31"/>
      <c r="H995" s="31"/>
      <c r="I995" s="31"/>
      <c r="J995" s="31"/>
      <c r="K995" s="38"/>
      <c r="L995" s="33"/>
      <c r="M995" s="97"/>
      <c r="N995" s="39"/>
    </row>
    <row r="996" spans="1:14" ht="14.25">
      <c r="A996" s="31"/>
      <c r="B996" s="31"/>
      <c r="C996" s="31"/>
      <c r="D996" s="31"/>
      <c r="E996" s="28"/>
      <c r="F996" s="97"/>
      <c r="G996" s="31"/>
      <c r="H996" s="31"/>
      <c r="I996" s="31"/>
      <c r="J996" s="31"/>
      <c r="K996" s="38"/>
      <c r="L996" s="33"/>
      <c r="M996" s="97"/>
      <c r="N996" s="39"/>
    </row>
    <row r="997" spans="1:14" ht="14.25">
      <c r="A997" s="31"/>
      <c r="B997" s="31"/>
      <c r="C997" s="31"/>
      <c r="D997" s="31"/>
      <c r="E997" s="28"/>
      <c r="F997" s="97"/>
      <c r="G997" s="31"/>
      <c r="H997" s="31"/>
      <c r="I997" s="31"/>
      <c r="J997" s="31"/>
      <c r="K997" s="38"/>
      <c r="L997" s="33"/>
      <c r="M997" s="97"/>
      <c r="N997" s="39"/>
    </row>
    <row r="998" spans="1:14" ht="14.25">
      <c r="A998" s="31"/>
      <c r="B998" s="31"/>
      <c r="C998" s="31"/>
      <c r="D998" s="31"/>
      <c r="E998" s="28"/>
      <c r="F998" s="97"/>
      <c r="G998" s="31"/>
      <c r="H998" s="31"/>
      <c r="I998" s="31"/>
      <c r="J998" s="31"/>
      <c r="K998" s="38"/>
      <c r="L998" s="33"/>
      <c r="M998" s="97"/>
      <c r="N998" s="39"/>
    </row>
    <row r="999" spans="1:14" ht="14.25">
      <c r="A999" s="31"/>
      <c r="B999" s="31"/>
      <c r="C999" s="31"/>
      <c r="D999" s="31"/>
      <c r="E999" s="28"/>
      <c r="F999" s="97"/>
      <c r="G999" s="31"/>
      <c r="H999" s="31"/>
      <c r="I999" s="31"/>
      <c r="J999" s="31"/>
      <c r="K999" s="38"/>
      <c r="L999" s="33"/>
      <c r="M999" s="97"/>
      <c r="N999" s="39"/>
    </row>
    <row r="1000" spans="1:14" ht="14.25">
      <c r="A1000" s="31"/>
      <c r="B1000" s="31"/>
      <c r="C1000" s="31"/>
      <c r="D1000" s="31"/>
      <c r="E1000" s="28"/>
      <c r="F1000" s="97"/>
      <c r="G1000" s="31"/>
      <c r="H1000" s="31"/>
      <c r="I1000" s="31"/>
      <c r="J1000" s="31"/>
      <c r="K1000" s="38"/>
      <c r="L1000" s="33"/>
      <c r="M1000" s="97"/>
      <c r="N1000" s="39"/>
    </row>
    <row r="1001" spans="1:14" ht="14.25">
      <c r="A1001" s="31"/>
      <c r="B1001" s="31"/>
      <c r="C1001" s="31"/>
      <c r="D1001" s="31"/>
      <c r="E1001" s="28"/>
      <c r="F1001" s="97"/>
      <c r="G1001" s="31"/>
      <c r="H1001" s="31"/>
      <c r="I1001" s="31"/>
      <c r="J1001" s="31"/>
      <c r="K1001" s="38"/>
      <c r="L1001" s="33"/>
      <c r="M1001" s="97"/>
      <c r="N1001" s="39"/>
    </row>
    <row r="1002" spans="1:14" ht="14.25">
      <c r="A1002" s="31"/>
      <c r="B1002" s="31"/>
      <c r="C1002" s="31"/>
      <c r="D1002" s="31"/>
      <c r="E1002" s="28"/>
      <c r="F1002" s="97"/>
      <c r="G1002" s="31"/>
      <c r="H1002" s="31"/>
      <c r="I1002" s="31"/>
      <c r="J1002" s="31"/>
      <c r="K1002" s="38"/>
      <c r="L1002" s="33"/>
      <c r="M1002" s="97"/>
      <c r="N1002" s="39"/>
    </row>
    <row r="1003" spans="1:14" ht="14.25">
      <c r="A1003" s="31"/>
      <c r="B1003" s="31"/>
      <c r="C1003" s="31"/>
      <c r="D1003" s="31"/>
      <c r="E1003" s="28"/>
      <c r="F1003" s="97"/>
      <c r="G1003" s="31"/>
      <c r="H1003" s="31"/>
      <c r="I1003" s="31"/>
      <c r="J1003" s="31"/>
      <c r="K1003" s="38"/>
      <c r="L1003" s="33"/>
      <c r="M1003" s="97"/>
      <c r="N1003" s="39"/>
    </row>
    <row r="1004" spans="1:14" ht="14.25">
      <c r="A1004" s="31"/>
      <c r="B1004" s="31"/>
      <c r="C1004" s="31"/>
      <c r="D1004" s="31"/>
      <c r="E1004" s="28"/>
      <c r="F1004" s="97"/>
      <c r="G1004" s="31"/>
      <c r="H1004" s="31"/>
      <c r="I1004" s="31"/>
      <c r="J1004" s="31"/>
      <c r="K1004" s="38"/>
      <c r="L1004" s="33"/>
      <c r="M1004" s="97"/>
      <c r="N1004" s="39"/>
    </row>
    <row r="1005" spans="1:14" ht="14.25">
      <c r="A1005" s="31"/>
      <c r="B1005" s="31"/>
      <c r="C1005" s="31"/>
      <c r="D1005" s="31"/>
      <c r="E1005" s="28"/>
      <c r="F1005" s="97"/>
      <c r="G1005" s="31"/>
      <c r="H1005" s="31"/>
      <c r="I1005" s="31"/>
      <c r="J1005" s="31"/>
      <c r="K1005" s="38"/>
      <c r="L1005" s="33"/>
      <c r="M1005" s="97"/>
      <c r="N1005" s="39"/>
    </row>
    <row r="1006" spans="1:14" ht="14.25">
      <c r="A1006" s="31"/>
      <c r="B1006" s="31"/>
      <c r="C1006" s="31"/>
      <c r="D1006" s="31"/>
      <c r="E1006" s="28"/>
      <c r="F1006" s="97"/>
      <c r="G1006" s="31"/>
      <c r="H1006" s="31"/>
      <c r="I1006" s="31"/>
      <c r="J1006" s="31"/>
      <c r="K1006" s="38"/>
      <c r="L1006" s="33"/>
      <c r="M1006" s="97"/>
      <c r="N1006" s="39"/>
    </row>
    <row r="1007" spans="1:14" ht="14.25">
      <c r="A1007" s="31"/>
      <c r="B1007" s="31"/>
      <c r="C1007" s="31"/>
      <c r="D1007" s="31"/>
      <c r="E1007" s="28"/>
      <c r="F1007" s="97"/>
      <c r="G1007" s="31"/>
      <c r="H1007" s="31"/>
      <c r="I1007" s="31"/>
      <c r="J1007" s="31"/>
      <c r="K1007" s="38"/>
      <c r="L1007" s="33"/>
      <c r="M1007" s="97"/>
      <c r="N1007" s="39"/>
    </row>
    <row r="1008" spans="1:14" ht="14.25">
      <c r="A1008" s="31"/>
      <c r="B1008" s="31"/>
      <c r="C1008" s="31"/>
      <c r="D1008" s="31"/>
      <c r="E1008" s="28"/>
      <c r="F1008" s="97"/>
      <c r="G1008" s="31"/>
      <c r="H1008" s="31"/>
      <c r="I1008" s="31"/>
      <c r="J1008" s="31"/>
      <c r="K1008" s="38"/>
      <c r="L1008" s="33"/>
      <c r="M1008" s="97"/>
      <c r="N1008" s="39"/>
    </row>
    <row r="1009" spans="1:14" ht="14.25">
      <c r="A1009" s="31"/>
      <c r="B1009" s="31"/>
      <c r="C1009" s="31"/>
      <c r="D1009" s="31"/>
      <c r="E1009" s="28"/>
      <c r="F1009" s="97"/>
      <c r="G1009" s="31"/>
      <c r="H1009" s="31"/>
      <c r="I1009" s="31"/>
      <c r="J1009" s="31"/>
      <c r="K1009" s="38"/>
      <c r="L1009" s="33"/>
      <c r="M1009" s="97"/>
      <c r="N1009" s="39"/>
    </row>
    <row r="1010" spans="1:14" ht="14.25">
      <c r="A1010" s="31"/>
      <c r="B1010" s="31"/>
      <c r="C1010" s="31"/>
      <c r="D1010" s="31"/>
      <c r="E1010" s="28"/>
      <c r="F1010" s="97"/>
      <c r="G1010" s="31"/>
      <c r="H1010" s="31"/>
      <c r="I1010" s="31"/>
      <c r="J1010" s="31"/>
      <c r="K1010" s="38"/>
      <c r="L1010" s="33"/>
      <c r="M1010" s="97"/>
      <c r="N1010" s="39"/>
    </row>
    <row r="1011" spans="1:14" ht="14.25">
      <c r="A1011" s="31"/>
      <c r="B1011" s="31"/>
      <c r="C1011" s="31"/>
      <c r="D1011" s="31"/>
      <c r="E1011" s="28"/>
      <c r="F1011" s="97"/>
      <c r="G1011" s="31"/>
      <c r="H1011" s="31"/>
      <c r="I1011" s="31"/>
      <c r="J1011" s="31"/>
      <c r="K1011" s="38"/>
      <c r="L1011" s="33"/>
      <c r="M1011" s="97"/>
      <c r="N1011" s="39"/>
    </row>
    <row r="1012" spans="1:14" ht="14.25">
      <c r="A1012" s="31"/>
      <c r="B1012" s="31"/>
      <c r="C1012" s="31"/>
      <c r="D1012" s="31"/>
      <c r="E1012" s="28"/>
      <c r="F1012" s="97"/>
      <c r="G1012" s="31"/>
      <c r="H1012" s="31"/>
      <c r="I1012" s="31"/>
      <c r="J1012" s="31"/>
      <c r="K1012" s="38"/>
      <c r="L1012" s="33"/>
      <c r="M1012" s="97"/>
      <c r="N1012" s="39"/>
    </row>
    <row r="1013" spans="1:14" ht="14.25">
      <c r="A1013" s="31"/>
      <c r="B1013" s="31"/>
      <c r="C1013" s="31"/>
      <c r="D1013" s="31"/>
      <c r="E1013" s="28"/>
      <c r="F1013" s="97"/>
      <c r="G1013" s="31"/>
      <c r="H1013" s="31"/>
      <c r="I1013" s="31"/>
      <c r="J1013" s="31"/>
      <c r="K1013" s="38"/>
      <c r="L1013" s="33"/>
      <c r="M1013" s="97"/>
      <c r="N1013" s="39"/>
    </row>
    <row r="1014" spans="1:14" ht="14.25">
      <c r="A1014" s="31"/>
      <c r="B1014" s="31"/>
      <c r="C1014" s="31"/>
      <c r="D1014" s="31"/>
      <c r="E1014" s="28"/>
      <c r="F1014" s="97"/>
      <c r="G1014" s="31"/>
      <c r="H1014" s="31"/>
      <c r="I1014" s="31"/>
      <c r="J1014" s="31"/>
      <c r="K1014" s="38"/>
      <c r="L1014" s="33"/>
      <c r="M1014" s="97"/>
      <c r="N1014" s="39"/>
    </row>
    <row r="1015" spans="1:14" ht="14.25">
      <c r="A1015" s="31"/>
      <c r="B1015" s="31"/>
      <c r="C1015" s="31"/>
      <c r="D1015" s="31"/>
      <c r="E1015" s="28"/>
      <c r="F1015" s="97"/>
      <c r="G1015" s="31"/>
      <c r="H1015" s="31"/>
      <c r="I1015" s="31"/>
      <c r="J1015" s="31"/>
      <c r="K1015" s="38"/>
      <c r="L1015" s="33"/>
      <c r="M1015" s="97"/>
      <c r="N1015" s="39"/>
    </row>
    <row r="1016" spans="1:14" ht="14.25">
      <c r="A1016" s="31"/>
      <c r="B1016" s="31"/>
      <c r="C1016" s="31"/>
      <c r="D1016" s="31"/>
      <c r="E1016" s="28"/>
      <c r="F1016" s="97"/>
      <c r="G1016" s="31"/>
      <c r="H1016" s="31"/>
      <c r="I1016" s="31"/>
      <c r="J1016" s="31"/>
      <c r="K1016" s="38"/>
      <c r="L1016" s="33"/>
      <c r="M1016" s="97"/>
      <c r="N1016" s="39"/>
    </row>
    <row r="1017" spans="1:14" ht="14.25">
      <c r="A1017" s="31"/>
      <c r="B1017" s="31"/>
      <c r="C1017" s="31"/>
      <c r="D1017" s="31"/>
      <c r="E1017" s="28"/>
      <c r="F1017" s="97"/>
      <c r="G1017" s="31"/>
      <c r="H1017" s="31"/>
      <c r="I1017" s="31"/>
      <c r="J1017" s="31"/>
      <c r="K1017" s="38"/>
      <c r="L1017" s="33"/>
      <c r="M1017" s="97"/>
      <c r="N1017" s="39"/>
    </row>
    <row r="1018" spans="1:14" ht="14.25">
      <c r="A1018" s="31"/>
      <c r="B1018" s="31"/>
      <c r="C1018" s="31"/>
      <c r="D1018" s="31"/>
      <c r="E1018" s="28"/>
      <c r="F1018" s="97"/>
      <c r="G1018" s="31"/>
      <c r="H1018" s="31"/>
      <c r="I1018" s="31"/>
      <c r="J1018" s="31"/>
      <c r="K1018" s="38"/>
      <c r="L1018" s="33"/>
      <c r="M1018" s="97"/>
      <c r="N1018" s="39"/>
    </row>
    <row r="1019" spans="1:14" ht="14.25">
      <c r="A1019" s="31"/>
      <c r="B1019" s="31"/>
      <c r="C1019" s="31"/>
      <c r="D1019" s="31"/>
      <c r="E1019" s="28"/>
      <c r="F1019" s="97"/>
      <c r="G1019" s="31"/>
      <c r="H1019" s="31"/>
      <c r="I1019" s="31"/>
      <c r="J1019" s="31"/>
      <c r="K1019" s="38"/>
      <c r="L1019" s="33"/>
      <c r="M1019" s="97"/>
      <c r="N1019" s="39"/>
    </row>
    <row r="1020" spans="1:14" ht="14.25">
      <c r="A1020" s="31"/>
      <c r="B1020" s="31"/>
      <c r="C1020" s="31"/>
      <c r="D1020" s="31"/>
      <c r="E1020" s="28"/>
      <c r="F1020" s="97"/>
      <c r="G1020" s="31"/>
      <c r="H1020" s="31"/>
      <c r="I1020" s="31"/>
      <c r="J1020" s="31"/>
      <c r="K1020" s="38"/>
      <c r="L1020" s="33"/>
      <c r="M1020" s="97"/>
      <c r="N1020" s="39"/>
    </row>
    <row r="1021" spans="1:14" ht="14.25">
      <c r="A1021" s="31"/>
      <c r="B1021" s="31"/>
      <c r="C1021" s="31"/>
      <c r="D1021" s="31"/>
      <c r="E1021" s="28"/>
      <c r="F1021" s="97"/>
      <c r="G1021" s="31"/>
      <c r="H1021" s="31"/>
      <c r="I1021" s="31"/>
      <c r="J1021" s="31"/>
      <c r="K1021" s="38"/>
      <c r="L1021" s="33"/>
      <c r="M1021" s="97"/>
      <c r="N1021" s="39"/>
    </row>
    <row r="1022" spans="1:14" ht="14.25">
      <c r="A1022" s="251"/>
      <c r="B1022" s="251"/>
      <c r="C1022" s="251"/>
      <c r="D1022" s="251"/>
      <c r="E1022" s="28"/>
      <c r="F1022" s="252"/>
      <c r="G1022" s="251"/>
      <c r="H1022" s="251"/>
      <c r="I1022" s="251"/>
      <c r="J1022" s="251"/>
      <c r="K1022" s="253"/>
      <c r="L1022" s="254"/>
      <c r="M1022" s="252"/>
      <c r="N1022" s="255"/>
    </row>
  </sheetData>
  <conditionalFormatting sqref="C1:E133 C135:E1022">
    <cfRule type="cellIs" dxfId="34" priority="17" operator="equal">
      <formula>"Spec'd/Not Ordered"</formula>
    </cfRule>
  </conditionalFormatting>
  <conditionalFormatting sqref="C1:E133 C135:E1022">
    <cfRule type="cellIs" dxfId="33" priority="18" operator="equal">
      <formula>"Not Spec'd"</formula>
    </cfRule>
  </conditionalFormatting>
  <conditionalFormatting sqref="C1:E133 C135:E1022">
    <cfRule type="cellIs" dxfId="32" priority="19" operator="equal">
      <formula>"Received/Have"</formula>
    </cfRule>
  </conditionalFormatting>
  <conditionalFormatting sqref="C1:E133 C135:E1022">
    <cfRule type="cellIs" dxfId="31" priority="20" operator="equal">
      <formula>"Ordered"</formula>
    </cfRule>
  </conditionalFormatting>
  <conditionalFormatting sqref="C1:E133 C135:E1022">
    <cfRule type="cellIs" dxfId="30" priority="21" operator="equal">
      <formula>"Need More"</formula>
    </cfRule>
  </conditionalFormatting>
  <conditionalFormatting sqref="C1:E133 C135:E1022">
    <cfRule type="cellIs" dxfId="29" priority="22" operator="equal">
      <formula>"Installed"</formula>
    </cfRule>
  </conditionalFormatting>
  <conditionalFormatting sqref="D1:E133 D135:E1022">
    <cfRule type="cellIs" dxfId="28" priority="23" operator="equal">
      <formula>"Yes"</formula>
    </cfRule>
  </conditionalFormatting>
  <conditionalFormatting sqref="E2:E133 E135:E1022">
    <cfRule type="cellIs" dxfId="27" priority="24" operator="equal">
      <formula>"Defer"</formula>
    </cfRule>
  </conditionalFormatting>
  <conditionalFormatting sqref="C134:E134">
    <cfRule type="cellIs" dxfId="26" priority="9" operator="equal">
      <formula>"Spec'd/Not Ordered"</formula>
    </cfRule>
  </conditionalFormatting>
  <conditionalFormatting sqref="C134:E134">
    <cfRule type="cellIs" dxfId="25" priority="10" operator="equal">
      <formula>"Not Spec'd"</formula>
    </cfRule>
  </conditionalFormatting>
  <conditionalFormatting sqref="C134:E134">
    <cfRule type="cellIs" dxfId="24" priority="11" operator="equal">
      <formula>"Received/Have"</formula>
    </cfRule>
  </conditionalFormatting>
  <conditionalFormatting sqref="C134:E134">
    <cfRule type="cellIs" dxfId="23" priority="12" operator="equal">
      <formula>"Ordered"</formula>
    </cfRule>
  </conditionalFormatting>
  <conditionalFormatting sqref="C134:E134">
    <cfRule type="cellIs" dxfId="22" priority="13" operator="equal">
      <formula>"Need More"</formula>
    </cfRule>
  </conditionalFormatting>
  <conditionalFormatting sqref="C134:E134">
    <cfRule type="cellIs" dxfId="21" priority="14" operator="equal">
      <formula>"Installed"</formula>
    </cfRule>
  </conditionalFormatting>
  <conditionalFormatting sqref="D134:E134">
    <cfRule type="cellIs" dxfId="20" priority="15" operator="equal">
      <formula>"Yes"</formula>
    </cfRule>
  </conditionalFormatting>
  <conditionalFormatting sqref="E134">
    <cfRule type="cellIs" dxfId="19" priority="16" operator="equal">
      <formula>"Defer"</formula>
    </cfRule>
  </conditionalFormatting>
  <dataValidations count="6">
    <dataValidation type="list" allowBlank="1" sqref="E1" xr:uid="{00000000-0002-0000-0000-000000000000}">
      <formula1>"Progress Limiting?,These are not the options you are looking for"</formula1>
    </dataValidation>
    <dataValidation type="list" allowBlank="1" sqref="D1 D1009:D1022" xr:uid="{00000000-0002-0000-0000-000002000000}">
      <formula1>"Spec Sheet Saved?,These are not the options you are looking for"</formula1>
    </dataValidation>
    <dataValidation type="list" allowBlank="1" sqref="C1" xr:uid="{00000000-0002-0000-0000-000003000000}">
      <formula1>"Status,These are not the options you are looking for"</formula1>
    </dataValidation>
    <dataValidation type="list" allowBlank="1" sqref="D2:D1008" xr:uid="{00000000-0002-0000-0000-000001000000}">
      <formula1>"Not Available,Yes,Not Applicable"</formula1>
    </dataValidation>
    <dataValidation type="list" allowBlank="1" sqref="C2:C1022" xr:uid="{00000000-0002-0000-0000-000004000000}">
      <formula1>"Not Spec'd,Spec'd/Not Ordered,Ordered,Received/Have,Need More,Installed,-"</formula1>
    </dataValidation>
    <dataValidation type="list" allowBlank="1" sqref="E2:E1022" xr:uid="{00000000-0002-0000-0000-000005000000}">
      <formula1>"Yes,No,Defer"</formula1>
    </dataValidation>
  </dataValidations>
  <hyperlinks>
    <hyperlink ref="K10" r:id="rId1" location="4468k131/=16wtdld" xr:uid="{00000000-0004-0000-0000-000000000000}"/>
    <hyperlink ref="K13" r:id="rId2" xr:uid="{00000000-0004-0000-0000-000001000000}"/>
    <hyperlink ref="K30" r:id="rId3" location="5425T93" xr:uid="{00000000-0004-0000-0000-000002000000}"/>
    <hyperlink ref="K32" r:id="rId4" xr:uid="{00000000-0004-0000-0000-000003000000}"/>
    <hyperlink ref="K34" r:id="rId5" xr:uid="{00000000-0004-0000-0000-000004000000}"/>
    <hyperlink ref="K35" r:id="rId6" xr:uid="{00000000-0004-0000-0000-000005000000}"/>
    <hyperlink ref="K36" r:id="rId7" location="50785k272/=17r7k8g" xr:uid="{00000000-0004-0000-0000-000006000000}"/>
    <hyperlink ref="K37" r:id="rId8" xr:uid="{00000000-0004-0000-0000-000007000000}"/>
    <hyperlink ref="K38" r:id="rId9" xr:uid="{00000000-0004-0000-0000-000008000000}"/>
    <hyperlink ref="K39" r:id="rId10" xr:uid="{00000000-0004-0000-0000-000009000000}"/>
    <hyperlink ref="K40" r:id="rId11" xr:uid="{00000000-0004-0000-0000-00000A000000}"/>
    <hyperlink ref="K41" r:id="rId12" xr:uid="{00000000-0004-0000-0000-00000B000000}"/>
    <hyperlink ref="K42" r:id="rId13" xr:uid="{00000000-0004-0000-0000-00000C000000}"/>
    <hyperlink ref="K44" r:id="rId14" xr:uid="{00000000-0004-0000-0000-00000D000000}"/>
    <hyperlink ref="K45" r:id="rId15" xr:uid="{00000000-0004-0000-0000-00000E000000}"/>
    <hyperlink ref="M45" r:id="rId16" xr:uid="{00000000-0004-0000-0000-00000F000000}"/>
    <hyperlink ref="K49" r:id="rId17" location="89785k811/=17sefr1" xr:uid="{00000000-0004-0000-0000-000010000000}"/>
    <hyperlink ref="K50" r:id="rId18" xr:uid="{00000000-0004-0000-0000-000011000000}"/>
    <hyperlink ref="K51" r:id="rId19" xr:uid="{00000000-0004-0000-0000-000012000000}"/>
    <hyperlink ref="K52" r:id="rId20" xr:uid="{00000000-0004-0000-0000-000013000000}"/>
    <hyperlink ref="K53" r:id="rId21" xr:uid="{00000000-0004-0000-0000-000014000000}"/>
    <hyperlink ref="K54" r:id="rId22" xr:uid="{00000000-0004-0000-0000-000015000000}"/>
    <hyperlink ref="K55" r:id="rId23" xr:uid="{00000000-0004-0000-0000-000016000000}"/>
    <hyperlink ref="K56" r:id="rId24" xr:uid="{00000000-0004-0000-0000-000017000000}"/>
    <hyperlink ref="K57" r:id="rId25" xr:uid="{00000000-0004-0000-0000-000018000000}"/>
    <hyperlink ref="N57" r:id="rId26" xr:uid="{00000000-0004-0000-0000-000019000000}"/>
    <hyperlink ref="K58" r:id="rId27" xr:uid="{00000000-0004-0000-0000-00001A000000}"/>
    <hyperlink ref="K59" r:id="rId28" xr:uid="{00000000-0004-0000-0000-00001B000000}"/>
    <hyperlink ref="K60" r:id="rId29" xr:uid="{00000000-0004-0000-0000-00001C000000}"/>
    <hyperlink ref="K61" r:id="rId30" xr:uid="{00000000-0004-0000-0000-00001D000000}"/>
    <hyperlink ref="K62" r:id="rId31" xr:uid="{00000000-0004-0000-0000-00001E000000}"/>
    <hyperlink ref="K63" r:id="rId32" xr:uid="{00000000-0004-0000-0000-00001F000000}"/>
    <hyperlink ref="K64" r:id="rId33" xr:uid="{00000000-0004-0000-0000-000020000000}"/>
    <hyperlink ref="N64" r:id="rId34" xr:uid="{00000000-0004-0000-0000-000021000000}"/>
    <hyperlink ref="K65" r:id="rId35" xr:uid="{00000000-0004-0000-0000-000022000000}"/>
    <hyperlink ref="N65" r:id="rId36" xr:uid="{00000000-0004-0000-0000-000023000000}"/>
    <hyperlink ref="K66" r:id="rId37" xr:uid="{00000000-0004-0000-0000-000024000000}"/>
    <hyperlink ref="K75" r:id="rId38" xr:uid="{00000000-0004-0000-0000-000025000000}"/>
    <hyperlink ref="K76" r:id="rId39" xr:uid="{00000000-0004-0000-0000-000026000000}"/>
    <hyperlink ref="K78" r:id="rId40" xr:uid="{00000000-0004-0000-0000-000027000000}"/>
    <hyperlink ref="K80" r:id="rId41" xr:uid="{00000000-0004-0000-0000-000028000000}"/>
    <hyperlink ref="K81" r:id="rId42" xr:uid="{00000000-0004-0000-0000-000029000000}"/>
    <hyperlink ref="K82" r:id="rId43" xr:uid="{00000000-0004-0000-0000-00002A000000}"/>
    <hyperlink ref="K111" r:id="rId44" location="98355k863/=16wxhkk" xr:uid="{00000000-0004-0000-0000-00002B000000}"/>
    <hyperlink ref="K112" r:id="rId45" xr:uid="{00000000-0004-0000-0000-00002C000000}"/>
    <hyperlink ref="K113" r:id="rId46" location="89785k843/=17seisy" xr:uid="{00000000-0004-0000-0000-00002D000000}"/>
    <hyperlink ref="K114" r:id="rId47" location="89785k819/=17seha8" xr:uid="{00000000-0004-0000-0000-00002E000000}"/>
    <hyperlink ref="K118" r:id="rId48" xr:uid="{00000000-0004-0000-0000-00002F000000}"/>
    <hyperlink ref="K129" r:id="rId49" xr:uid="{00000000-0004-0000-0000-000030000000}"/>
    <hyperlink ref="K130" r:id="rId50" xr:uid="{00000000-0004-0000-0000-000031000000}"/>
    <hyperlink ref="K131" r:id="rId51" xr:uid="{00000000-0004-0000-0000-000032000000}"/>
    <hyperlink ref="K132" r:id="rId52" location="98355k833/=19b9q0d" xr:uid="{00000000-0004-0000-0000-000033000000}"/>
    <hyperlink ref="K135" r:id="rId53" xr:uid="{00000000-0004-0000-0000-000034000000}"/>
    <hyperlink ref="K137" r:id="rId54" xr:uid="{00000000-0004-0000-0000-000035000000}"/>
    <hyperlink ref="K138" r:id="rId55" xr:uid="{00000000-0004-0000-0000-000036000000}"/>
    <hyperlink ref="K139" r:id="rId56" xr:uid="{00000000-0004-0000-0000-000037000000}"/>
    <hyperlink ref="K140" r:id="rId57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xr:uid="{00000000-0004-0000-0000-000038000000}"/>
    <hyperlink ref="K141" r:id="rId58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xr:uid="{00000000-0004-0000-0000-000039000000}"/>
    <hyperlink ref="K142" r:id="rId59" xr:uid="{00000000-0004-0000-0000-00003A000000}"/>
    <hyperlink ref="K143" r:id="rId60" xr:uid="{00000000-0004-0000-0000-00003B000000}"/>
    <hyperlink ref="J145" r:id="rId61" location="orders/=18trybt" xr:uid="{00000000-0004-0000-0000-00003C000000}"/>
    <hyperlink ref="K147" r:id="rId62" xr:uid="{00000000-0004-0000-0000-00003D000000}"/>
    <hyperlink ref="K150" r:id="rId63" xr:uid="{00000000-0004-0000-0000-00003E000000}"/>
    <hyperlink ref="K151" r:id="rId64" xr:uid="{00000000-0004-0000-0000-000040000000}"/>
    <hyperlink ref="K134" r:id="rId65" xr:uid="{00000000-0004-0000-0000-000041000000}"/>
  </hyperlinks>
  <pageMargins left="0.7" right="0.7" top="0.75" bottom="0.75" header="0.3" footer="0.3"/>
  <pageSetup orientation="portrait" r:id="rId66"/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1"/>
  <sheetViews>
    <sheetView workbookViewId="0">
      <pane ySplit="1" topLeftCell="A2" activePane="bottomLeft" state="frozen"/>
      <selection pane="bottomLeft" activeCell="B3" sqref="B3"/>
    </sheetView>
  </sheetViews>
  <sheetFormatPr defaultColWidth="17.19921875" defaultRowHeight="15" customHeight="1"/>
  <cols>
    <col min="1" max="1" width="16.86328125" customWidth="1"/>
    <col min="2" max="2" width="20.46484375" customWidth="1"/>
    <col min="3" max="3" width="22.1328125" customWidth="1"/>
    <col min="4" max="4" width="12" customWidth="1"/>
    <col min="5" max="5" width="15.1328125" customWidth="1"/>
    <col min="6" max="6" width="18.86328125" customWidth="1"/>
    <col min="7" max="7" width="10" customWidth="1"/>
    <col min="8" max="8" width="7.46484375" customWidth="1"/>
    <col min="9" max="9" width="8.1328125" customWidth="1"/>
    <col min="10" max="10" width="16.53125" customWidth="1"/>
    <col min="11" max="11" width="13.86328125" customWidth="1"/>
    <col min="12" max="12" width="5" customWidth="1"/>
    <col min="13" max="13" width="35.1328125" customWidth="1"/>
    <col min="14" max="25" width="82.19921875" customWidth="1"/>
  </cols>
  <sheetData>
    <row r="1" spans="1:25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  <c r="O1" s="2">
        <f>'Test Stand Full BOM'!O1</f>
        <v>0</v>
      </c>
      <c r="P1" s="2">
        <f>'Test Stand Full BOM'!P1</f>
        <v>0</v>
      </c>
      <c r="Q1" s="2">
        <f>'Test Stand Full BOM'!Q1</f>
        <v>0</v>
      </c>
      <c r="R1" s="2">
        <f>'Test Stand Full BOM'!R1</f>
        <v>0</v>
      </c>
      <c r="S1" s="2">
        <f>'Test Stand Full BOM'!S1</f>
        <v>0</v>
      </c>
      <c r="T1" s="2">
        <f>'Test Stand Full BOM'!T1</f>
        <v>0</v>
      </c>
      <c r="U1" s="2">
        <f>'Test Stand Full BOM'!U1</f>
        <v>0</v>
      </c>
      <c r="V1" s="2">
        <f>'Test Stand Full BOM'!V1</f>
        <v>0</v>
      </c>
      <c r="W1" s="2">
        <f>'Test Stand Full BOM'!W1</f>
        <v>0</v>
      </c>
      <c r="X1" s="2">
        <f>'Test Stand Full BOM'!X1</f>
        <v>0</v>
      </c>
      <c r="Y1" s="2">
        <f>'Test Stand Full BOM'!Y1</f>
        <v>0</v>
      </c>
    </row>
    <row r="2" spans="1:25" ht="14.25" customHeight="1">
      <c r="A2" s="44" t="str">
        <f ca="1">IFERROR(__xludf.DUMMYFUNCTION("FILTER('Test Stand Full BOM'!2:1001 , ('Test Stand Full BOM'!C2:C1001=""Spec'd/Not Ordered"")+('Test Stand Full BOM'!C2:C1001=""Not Spec'd""), 'Test Stand Full BOM'!E2:E1001=""Yes"")"),"Engine")</f>
        <v>Engine</v>
      </c>
      <c r="B2" s="45" t="s">
        <v>39</v>
      </c>
      <c r="C2" s="45" t="s">
        <v>40</v>
      </c>
      <c r="D2" s="45"/>
      <c r="E2" s="28" t="s">
        <v>41</v>
      </c>
      <c r="F2" s="47"/>
      <c r="G2" s="49"/>
      <c r="H2" s="45"/>
      <c r="I2" s="50"/>
      <c r="J2" s="45"/>
      <c r="K2" s="45"/>
      <c r="L2" s="51"/>
      <c r="M2" s="28" t="s">
        <v>43</v>
      </c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ht="14.25" customHeight="1">
      <c r="A3" s="45" t="s">
        <v>38</v>
      </c>
      <c r="B3" s="45" t="s">
        <v>44</v>
      </c>
      <c r="C3" s="45" t="s">
        <v>40</v>
      </c>
      <c r="D3" s="45"/>
      <c r="E3" s="28" t="s">
        <v>41</v>
      </c>
      <c r="F3" s="47"/>
      <c r="G3" s="49"/>
      <c r="H3" s="45"/>
      <c r="I3" s="50"/>
      <c r="J3" s="45"/>
      <c r="K3" s="45"/>
      <c r="L3" s="51"/>
      <c r="M3" s="60" t="s">
        <v>46</v>
      </c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ht="18.75" customHeight="1">
      <c r="A4" s="28" t="s">
        <v>38</v>
      </c>
      <c r="B4" s="28" t="s">
        <v>47</v>
      </c>
      <c r="C4" s="28" t="s">
        <v>40</v>
      </c>
      <c r="D4" s="28"/>
      <c r="E4" s="28" t="s">
        <v>41</v>
      </c>
      <c r="F4" s="60"/>
      <c r="G4" s="63"/>
      <c r="H4" s="60"/>
      <c r="I4" s="60"/>
      <c r="J4" s="60"/>
      <c r="K4" s="64"/>
      <c r="L4" s="85"/>
      <c r="M4" s="28" t="s">
        <v>48</v>
      </c>
      <c r="N4" s="29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4.25" customHeight="1">
      <c r="A5" s="28" t="s">
        <v>15</v>
      </c>
      <c r="B5" s="28" t="s">
        <v>49</v>
      </c>
      <c r="C5" s="28" t="s">
        <v>40</v>
      </c>
      <c r="D5" s="28"/>
      <c r="E5" s="28" t="s">
        <v>41</v>
      </c>
      <c r="F5" s="28" t="s">
        <v>50</v>
      </c>
      <c r="G5" s="50" t="s">
        <v>51</v>
      </c>
      <c r="H5" s="28">
        <v>1</v>
      </c>
      <c r="I5" s="50"/>
      <c r="J5" s="60" t="s">
        <v>52</v>
      </c>
      <c r="K5" s="86"/>
      <c r="L5" s="72">
        <v>51</v>
      </c>
      <c r="M5" s="92" t="s">
        <v>53</v>
      </c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4.25" customHeight="1">
      <c r="A6" s="28" t="s">
        <v>15</v>
      </c>
      <c r="B6" s="93" t="s">
        <v>65</v>
      </c>
      <c r="C6" s="28" t="s">
        <v>40</v>
      </c>
      <c r="D6" s="28"/>
      <c r="E6" s="28" t="s">
        <v>41</v>
      </c>
      <c r="F6" s="60" t="s">
        <v>67</v>
      </c>
      <c r="G6" s="95"/>
      <c r="H6" s="60" t="s">
        <v>51</v>
      </c>
      <c r="I6" s="95"/>
      <c r="J6" s="60" t="s">
        <v>68</v>
      </c>
      <c r="K6" s="86" t="s">
        <v>69</v>
      </c>
      <c r="L6" s="87"/>
      <c r="M6" s="85" t="s">
        <v>71</v>
      </c>
      <c r="N6" s="97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ht="14.25">
      <c r="A7" s="27" t="s">
        <v>77</v>
      </c>
      <c r="B7" s="27" t="s">
        <v>78</v>
      </c>
      <c r="C7" s="27" t="s">
        <v>79</v>
      </c>
      <c r="D7" s="27" t="s">
        <v>41</v>
      </c>
      <c r="E7" s="28" t="s">
        <v>41</v>
      </c>
      <c r="F7" s="29" t="s">
        <v>81</v>
      </c>
      <c r="G7" s="102">
        <v>90</v>
      </c>
      <c r="H7" s="27">
        <v>1</v>
      </c>
      <c r="I7" s="102">
        <v>90</v>
      </c>
      <c r="J7" s="31" t="s">
        <v>82</v>
      </c>
      <c r="K7" s="104" t="s">
        <v>83</v>
      </c>
      <c r="L7" s="43">
        <v>11</v>
      </c>
      <c r="M7" s="29" t="s">
        <v>85</v>
      </c>
      <c r="N7" s="39" t="s">
        <v>86</v>
      </c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4.25" customHeight="1">
      <c r="A8" s="27" t="s">
        <v>12</v>
      </c>
      <c r="B8" s="27" t="s">
        <v>78</v>
      </c>
      <c r="C8" s="27" t="s">
        <v>40</v>
      </c>
      <c r="D8" s="27"/>
      <c r="E8" s="28" t="s">
        <v>41</v>
      </c>
      <c r="F8" s="34" t="s">
        <v>105</v>
      </c>
      <c r="G8" s="49"/>
      <c r="H8" s="27"/>
      <c r="I8" s="111">
        <v>0</v>
      </c>
      <c r="J8" s="27"/>
      <c r="K8" s="32"/>
      <c r="L8" s="43"/>
      <c r="M8" s="29" t="s">
        <v>105</v>
      </c>
      <c r="N8" s="39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4.25" customHeight="1">
      <c r="A9" s="28" t="s">
        <v>12</v>
      </c>
      <c r="B9" s="28" t="s">
        <v>107</v>
      </c>
      <c r="C9" s="28" t="s">
        <v>40</v>
      </c>
      <c r="D9" s="28"/>
      <c r="E9" s="28" t="s">
        <v>41</v>
      </c>
      <c r="F9" s="114" t="s">
        <v>108</v>
      </c>
      <c r="G9" s="60"/>
      <c r="H9" s="60"/>
      <c r="I9" s="50"/>
      <c r="J9" s="60"/>
      <c r="K9" s="76"/>
      <c r="L9" s="72"/>
      <c r="M9" s="92" t="s">
        <v>109</v>
      </c>
      <c r="N9" s="97" t="s">
        <v>110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spans="1:25" ht="14.25">
      <c r="A10" s="27" t="s">
        <v>12</v>
      </c>
      <c r="B10" s="27" t="s">
        <v>111</v>
      </c>
      <c r="C10" s="27" t="s">
        <v>40</v>
      </c>
      <c r="D10" s="27"/>
      <c r="E10" s="28" t="s">
        <v>41</v>
      </c>
      <c r="F10" s="29" t="s">
        <v>112</v>
      </c>
      <c r="G10" s="31"/>
      <c r="H10" s="27" t="s">
        <v>113</v>
      </c>
      <c r="I10" s="31"/>
      <c r="J10" s="31"/>
      <c r="K10" s="38" t="s">
        <v>114</v>
      </c>
      <c r="L10" s="43"/>
      <c r="M10" s="29" t="s">
        <v>112</v>
      </c>
      <c r="N10" s="39" t="s">
        <v>115</v>
      </c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4.25">
      <c r="A11" s="27" t="s">
        <v>12</v>
      </c>
      <c r="B11" s="27" t="s">
        <v>119</v>
      </c>
      <c r="C11" s="27" t="s">
        <v>40</v>
      </c>
      <c r="D11" s="27"/>
      <c r="E11" s="28" t="s">
        <v>41</v>
      </c>
      <c r="F11" s="29" t="s">
        <v>127</v>
      </c>
      <c r="G11" s="30">
        <v>113</v>
      </c>
      <c r="H11" s="27">
        <v>2</v>
      </c>
      <c r="I11" s="46">
        <v>113</v>
      </c>
      <c r="J11" s="27"/>
      <c r="K11" s="118" t="s">
        <v>140</v>
      </c>
      <c r="L11" s="43">
        <v>15</v>
      </c>
      <c r="M11" s="48" t="s">
        <v>129</v>
      </c>
      <c r="N11" s="39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28.5">
      <c r="A12" s="27" t="s">
        <v>12</v>
      </c>
      <c r="B12" s="27" t="s">
        <v>119</v>
      </c>
      <c r="C12" s="27" t="s">
        <v>40</v>
      </c>
      <c r="D12" s="27"/>
      <c r="E12" s="28" t="s">
        <v>41</v>
      </c>
      <c r="F12" s="29" t="s">
        <v>130</v>
      </c>
      <c r="G12" s="30"/>
      <c r="H12" s="27">
        <v>3</v>
      </c>
      <c r="I12" s="46"/>
      <c r="J12" s="27"/>
      <c r="K12" s="48"/>
      <c r="L12" s="43">
        <v>23</v>
      </c>
      <c r="M12" s="48" t="s">
        <v>134</v>
      </c>
      <c r="N12" s="39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28.5">
      <c r="A13" s="27" t="s">
        <v>12</v>
      </c>
      <c r="B13" s="93" t="s">
        <v>119</v>
      </c>
      <c r="C13" s="27" t="s">
        <v>40</v>
      </c>
      <c r="D13" s="27"/>
      <c r="E13" s="28" t="s">
        <v>41</v>
      </c>
      <c r="F13" s="29" t="s">
        <v>135</v>
      </c>
      <c r="G13" s="31"/>
      <c r="H13" s="27">
        <v>1</v>
      </c>
      <c r="I13" s="102">
        <v>0</v>
      </c>
      <c r="J13" s="27"/>
      <c r="K13" s="32"/>
      <c r="L13" s="33">
        <v>56</v>
      </c>
      <c r="M13" s="29" t="s">
        <v>137</v>
      </c>
      <c r="N13" s="39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28.5">
      <c r="A14" s="27" t="s">
        <v>12</v>
      </c>
      <c r="B14" s="93" t="s">
        <v>119</v>
      </c>
      <c r="C14" s="27" t="s">
        <v>40</v>
      </c>
      <c r="D14" s="27"/>
      <c r="E14" s="28" t="s">
        <v>41</v>
      </c>
      <c r="F14" s="29" t="s">
        <v>130</v>
      </c>
      <c r="G14" s="31"/>
      <c r="H14" s="31">
        <v>3</v>
      </c>
      <c r="I14" s="50"/>
      <c r="J14" s="31"/>
      <c r="K14" s="32"/>
      <c r="L14" s="33">
        <v>67</v>
      </c>
      <c r="M14" s="29" t="s">
        <v>138</v>
      </c>
      <c r="N14" s="39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4.25">
      <c r="A15" s="27" t="s">
        <v>12</v>
      </c>
      <c r="B15" s="27" t="s">
        <v>139</v>
      </c>
      <c r="C15" s="27" t="s">
        <v>40</v>
      </c>
      <c r="D15" s="27"/>
      <c r="E15" s="28" t="s">
        <v>41</v>
      </c>
      <c r="F15" s="47" t="s">
        <v>141</v>
      </c>
      <c r="G15" s="124"/>
      <c r="H15" s="31">
        <v>1</v>
      </c>
      <c r="I15" s="126"/>
      <c r="J15" s="31" t="s">
        <v>142</v>
      </c>
      <c r="K15" s="38"/>
      <c r="L15" s="33">
        <v>68</v>
      </c>
      <c r="M15" s="47" t="s">
        <v>143</v>
      </c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ht="28.5">
      <c r="A16" s="27" t="s">
        <v>12</v>
      </c>
      <c r="B16" s="27" t="s">
        <v>139</v>
      </c>
      <c r="C16" s="45" t="s">
        <v>40</v>
      </c>
      <c r="D16" s="45"/>
      <c r="E16" s="28" t="s">
        <v>41</v>
      </c>
      <c r="F16" s="28" t="s">
        <v>145</v>
      </c>
      <c r="G16" s="124"/>
      <c r="H16" s="51">
        <v>1</v>
      </c>
      <c r="I16" s="50"/>
      <c r="J16" s="51" t="s">
        <v>142</v>
      </c>
      <c r="K16" s="76"/>
      <c r="L16" s="33">
        <v>69</v>
      </c>
      <c r="M16" s="28" t="s">
        <v>146</v>
      </c>
      <c r="N16" s="39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spans="1:25" ht="28.5">
      <c r="A17" s="27" t="s">
        <v>38</v>
      </c>
      <c r="B17" s="27" t="s">
        <v>163</v>
      </c>
      <c r="C17" s="27" t="s">
        <v>79</v>
      </c>
      <c r="D17" s="27"/>
      <c r="E17" s="28" t="s">
        <v>41</v>
      </c>
      <c r="F17" s="34" t="s">
        <v>165</v>
      </c>
      <c r="G17" s="49">
        <v>99</v>
      </c>
      <c r="H17" s="27">
        <v>1</v>
      </c>
      <c r="I17" s="126">
        <v>99</v>
      </c>
      <c r="J17" s="27" t="s">
        <v>167</v>
      </c>
      <c r="K17" s="69" t="s">
        <v>168</v>
      </c>
      <c r="L17" s="33"/>
      <c r="M17" s="29" t="s">
        <v>170</v>
      </c>
      <c r="N17" s="39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spans="1:25" ht="28.5">
      <c r="A18" s="27" t="s">
        <v>38</v>
      </c>
      <c r="B18" s="27" t="s">
        <v>171</v>
      </c>
      <c r="C18" s="27" t="s">
        <v>79</v>
      </c>
      <c r="D18" s="27"/>
      <c r="E18" s="28" t="s">
        <v>41</v>
      </c>
      <c r="F18" s="34" t="s">
        <v>173</v>
      </c>
      <c r="G18" s="49">
        <v>21</v>
      </c>
      <c r="H18" s="27">
        <v>2</v>
      </c>
      <c r="I18" s="126">
        <v>42</v>
      </c>
      <c r="J18" s="27" t="s">
        <v>167</v>
      </c>
      <c r="K18" s="69" t="s">
        <v>175</v>
      </c>
      <c r="L18" s="33"/>
      <c r="M18" s="29" t="s">
        <v>177</v>
      </c>
      <c r="N18" s="39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4.25">
      <c r="A19" s="133" t="s">
        <v>38</v>
      </c>
      <c r="B19" s="133" t="s">
        <v>180</v>
      </c>
      <c r="C19" s="133" t="s">
        <v>79</v>
      </c>
      <c r="D19" s="133"/>
      <c r="E19" s="28" t="s">
        <v>41</v>
      </c>
      <c r="F19" s="133" t="s">
        <v>181</v>
      </c>
      <c r="G19" s="135">
        <v>18.8</v>
      </c>
      <c r="H19" s="136">
        <v>1</v>
      </c>
      <c r="I19" s="138">
        <v>18.8</v>
      </c>
      <c r="J19" s="133" t="s">
        <v>167</v>
      </c>
      <c r="K19" s="139" t="s">
        <v>192</v>
      </c>
      <c r="L19" s="140"/>
      <c r="M19" s="133" t="s">
        <v>196</v>
      </c>
      <c r="N19" s="136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</row>
    <row r="20" spans="1:25" ht="14.25">
      <c r="A20" s="142" t="s">
        <v>198</v>
      </c>
      <c r="B20" s="142" t="s">
        <v>199</v>
      </c>
      <c r="C20" s="142" t="s">
        <v>79</v>
      </c>
      <c r="D20" s="142"/>
      <c r="E20" s="28" t="s">
        <v>41</v>
      </c>
      <c r="F20" s="146" t="s">
        <v>201</v>
      </c>
      <c r="G20" s="148">
        <v>3.6</v>
      </c>
      <c r="H20" s="142">
        <v>2</v>
      </c>
      <c r="I20" s="150">
        <v>7.2</v>
      </c>
      <c r="J20" s="142" t="s">
        <v>68</v>
      </c>
      <c r="K20" s="152" t="s">
        <v>206</v>
      </c>
      <c r="L20" s="140"/>
      <c r="M20" s="146" t="s">
        <v>207</v>
      </c>
      <c r="N20" s="154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</row>
    <row r="21" spans="1:25" ht="14.25">
      <c r="A21" s="142" t="s">
        <v>77</v>
      </c>
      <c r="B21" s="142" t="s">
        <v>78</v>
      </c>
      <c r="C21" s="142" t="s">
        <v>79</v>
      </c>
      <c r="D21" s="142"/>
      <c r="E21" s="28" t="s">
        <v>41</v>
      </c>
      <c r="F21" s="146" t="s">
        <v>210</v>
      </c>
      <c r="G21" s="150">
        <v>141</v>
      </c>
      <c r="H21" s="142">
        <v>2</v>
      </c>
      <c r="I21" s="159">
        <v>282</v>
      </c>
      <c r="J21" s="142" t="s">
        <v>211</v>
      </c>
      <c r="K21" s="152" t="s">
        <v>212</v>
      </c>
      <c r="L21" s="140">
        <v>4</v>
      </c>
      <c r="M21" s="146" t="s">
        <v>163</v>
      </c>
      <c r="N21" s="154" t="s">
        <v>213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ht="14.25">
      <c r="A22" s="142" t="s">
        <v>77</v>
      </c>
      <c r="B22" s="142" t="s">
        <v>119</v>
      </c>
      <c r="C22" s="142" t="s">
        <v>79</v>
      </c>
      <c r="D22" s="142"/>
      <c r="E22" s="28" t="s">
        <v>41</v>
      </c>
      <c r="F22" s="146" t="s">
        <v>214</v>
      </c>
      <c r="G22" s="142">
        <v>53</v>
      </c>
      <c r="H22" s="142">
        <v>3</v>
      </c>
      <c r="I22" s="142">
        <v>159</v>
      </c>
      <c r="J22" s="142"/>
      <c r="K22" s="152" t="s">
        <v>215</v>
      </c>
      <c r="L22" s="140">
        <v>9</v>
      </c>
      <c r="M22" s="146" t="s">
        <v>216</v>
      </c>
      <c r="N22" s="154" t="s">
        <v>217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1:25" ht="14.25">
      <c r="A23" s="142" t="s">
        <v>218</v>
      </c>
      <c r="B23" s="142" t="s">
        <v>219</v>
      </c>
      <c r="C23" s="142" t="s">
        <v>79</v>
      </c>
      <c r="D23" s="142"/>
      <c r="E23" s="28" t="s">
        <v>41</v>
      </c>
      <c r="F23" s="146">
        <v>30.2</v>
      </c>
      <c r="G23" s="142">
        <v>2</v>
      </c>
      <c r="H23" s="142">
        <v>60.4</v>
      </c>
      <c r="I23" s="142" t="s">
        <v>68</v>
      </c>
      <c r="J23" s="163" t="s">
        <v>220</v>
      </c>
      <c r="K23" s="165"/>
      <c r="L23" s="140" t="s">
        <v>224</v>
      </c>
      <c r="M23" s="146"/>
      <c r="N23" s="154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1:25" ht="14.25">
      <c r="A24" s="142" t="s">
        <v>12</v>
      </c>
      <c r="B24" s="142" t="s">
        <v>78</v>
      </c>
      <c r="C24" s="142" t="s">
        <v>79</v>
      </c>
      <c r="D24" s="142"/>
      <c r="E24" s="28" t="s">
        <v>41</v>
      </c>
      <c r="F24" s="146" t="s">
        <v>210</v>
      </c>
      <c r="G24" s="150">
        <v>141</v>
      </c>
      <c r="H24" s="142">
        <v>3</v>
      </c>
      <c r="I24" s="159">
        <v>423</v>
      </c>
      <c r="J24" s="142" t="s">
        <v>211</v>
      </c>
      <c r="K24" s="152" t="s">
        <v>212</v>
      </c>
      <c r="L24" s="140">
        <v>4</v>
      </c>
      <c r="M24" s="146" t="s">
        <v>163</v>
      </c>
      <c r="N24" s="154" t="s">
        <v>213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1:25" ht="14.25">
      <c r="A25" s="142" t="s">
        <v>12</v>
      </c>
      <c r="B25" s="142" t="s">
        <v>171</v>
      </c>
      <c r="C25" s="142" t="s">
        <v>79</v>
      </c>
      <c r="D25" s="142" t="s">
        <v>41</v>
      </c>
      <c r="E25" s="28" t="s">
        <v>41</v>
      </c>
      <c r="F25" s="146" t="s">
        <v>226</v>
      </c>
      <c r="G25" s="150">
        <v>13.95</v>
      </c>
      <c r="H25" s="142">
        <v>2</v>
      </c>
      <c r="I25" s="142">
        <v>27.9</v>
      </c>
      <c r="J25" s="142" t="s">
        <v>22</v>
      </c>
      <c r="K25" s="152" t="s">
        <v>227</v>
      </c>
      <c r="L25" s="140">
        <v>43</v>
      </c>
      <c r="M25" s="146" t="s">
        <v>229</v>
      </c>
      <c r="N25" s="154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1:25" ht="14.25">
      <c r="A26" s="142"/>
      <c r="B26" s="142"/>
      <c r="C26" s="142"/>
      <c r="D26" s="142"/>
      <c r="E26" s="28"/>
      <c r="F26" s="146"/>
      <c r="G26" s="142"/>
      <c r="H26" s="142"/>
      <c r="I26" s="142"/>
      <c r="J26" s="142"/>
      <c r="K26" s="165"/>
      <c r="L26" s="140"/>
      <c r="M26" s="146"/>
      <c r="N26" s="154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1:25" ht="14.25">
      <c r="A27" s="142"/>
      <c r="B27" s="142"/>
      <c r="C27" s="142"/>
      <c r="D27" s="142"/>
      <c r="E27" s="28"/>
      <c r="F27" s="146"/>
      <c r="G27" s="142"/>
      <c r="H27" s="142"/>
      <c r="I27" s="142"/>
      <c r="J27" s="142"/>
      <c r="K27" s="165"/>
      <c r="L27" s="140"/>
      <c r="M27" s="146"/>
      <c r="N27" s="154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1:25" ht="14.25">
      <c r="A28" s="142"/>
      <c r="B28" s="142"/>
      <c r="C28" s="142"/>
      <c r="D28" s="142"/>
      <c r="E28" s="28"/>
      <c r="F28" s="146"/>
      <c r="G28" s="142"/>
      <c r="H28" s="142"/>
      <c r="I28" s="142"/>
      <c r="J28" s="142"/>
      <c r="K28" s="165"/>
      <c r="L28" s="140"/>
      <c r="M28" s="146"/>
      <c r="N28" s="154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1:25" ht="14.25">
      <c r="A29" s="142"/>
      <c r="B29" s="142"/>
      <c r="C29" s="142"/>
      <c r="D29" s="142"/>
      <c r="E29" s="28"/>
      <c r="F29" s="146"/>
      <c r="G29" s="142"/>
      <c r="H29" s="142"/>
      <c r="I29" s="142"/>
      <c r="J29" s="142"/>
      <c r="K29" s="165"/>
      <c r="L29" s="140"/>
      <c r="M29" s="146"/>
      <c r="N29" s="154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25" ht="14.25">
      <c r="A30" s="142"/>
      <c r="B30" s="142"/>
      <c r="C30" s="142"/>
      <c r="D30" s="142"/>
      <c r="E30" s="28"/>
      <c r="F30" s="146"/>
      <c r="G30" s="142"/>
      <c r="H30" s="142"/>
      <c r="I30" s="142"/>
      <c r="J30" s="142"/>
      <c r="K30" s="165"/>
      <c r="L30" s="140"/>
      <c r="M30" s="146"/>
      <c r="N30" s="154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25" ht="14.25">
      <c r="A31" s="142"/>
      <c r="B31" s="142"/>
      <c r="C31" s="142"/>
      <c r="D31" s="142"/>
      <c r="E31" s="28"/>
      <c r="F31" s="146"/>
      <c r="G31" s="142"/>
      <c r="H31" s="142"/>
      <c r="I31" s="142"/>
      <c r="J31" s="142"/>
      <c r="K31" s="165"/>
      <c r="L31" s="140"/>
      <c r="M31" s="146"/>
      <c r="N31" s="154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1:25" ht="14.25">
      <c r="A32" s="142"/>
      <c r="B32" s="142"/>
      <c r="C32" s="142"/>
      <c r="D32" s="142"/>
      <c r="E32" s="28"/>
      <c r="F32" s="146"/>
      <c r="G32" s="142"/>
      <c r="H32" s="142"/>
      <c r="I32" s="142"/>
      <c r="J32" s="142"/>
      <c r="K32" s="165"/>
      <c r="L32" s="140"/>
      <c r="M32" s="146"/>
      <c r="N32" s="154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1:25" ht="14.25">
      <c r="A33" s="142"/>
      <c r="B33" s="142"/>
      <c r="C33" s="142"/>
      <c r="D33" s="142"/>
      <c r="E33" s="28"/>
      <c r="F33" s="146"/>
      <c r="G33" s="142"/>
      <c r="H33" s="142"/>
      <c r="I33" s="142"/>
      <c r="J33" s="142"/>
      <c r="K33" s="165"/>
      <c r="L33" s="140"/>
      <c r="M33" s="146"/>
      <c r="N33" s="154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</row>
    <row r="34" spans="1:25" ht="14.25">
      <c r="A34" s="142"/>
      <c r="B34" s="142"/>
      <c r="C34" s="142"/>
      <c r="D34" s="142"/>
      <c r="E34" s="28"/>
      <c r="F34" s="146"/>
      <c r="G34" s="142"/>
      <c r="H34" s="142"/>
      <c r="I34" s="142"/>
      <c r="J34" s="142"/>
      <c r="K34" s="165"/>
      <c r="L34" s="140"/>
      <c r="M34" s="146"/>
      <c r="N34" s="154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</row>
    <row r="35" spans="1:25" ht="14.25">
      <c r="A35" s="142"/>
      <c r="B35" s="142"/>
      <c r="C35" s="142"/>
      <c r="D35" s="142"/>
      <c r="E35" s="28"/>
      <c r="F35" s="146"/>
      <c r="G35" s="142"/>
      <c r="H35" s="142"/>
      <c r="I35" s="142"/>
      <c r="J35" s="142"/>
      <c r="K35" s="165"/>
      <c r="L35" s="140"/>
      <c r="M35" s="146"/>
      <c r="N35" s="154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</row>
    <row r="36" spans="1:25" ht="14.25">
      <c r="A36" s="142"/>
      <c r="B36" s="142"/>
      <c r="C36" s="142"/>
      <c r="D36" s="142"/>
      <c r="E36" s="28"/>
      <c r="F36" s="146"/>
      <c r="G36" s="142"/>
      <c r="H36" s="142"/>
      <c r="I36" s="142"/>
      <c r="J36" s="142"/>
      <c r="K36" s="165"/>
      <c r="L36" s="140"/>
      <c r="M36" s="146"/>
      <c r="N36" s="154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</row>
    <row r="37" spans="1:25" ht="14.25">
      <c r="A37" s="142"/>
      <c r="B37" s="142"/>
      <c r="C37" s="142"/>
      <c r="D37" s="142"/>
      <c r="E37" s="28"/>
      <c r="F37" s="146"/>
      <c r="G37" s="142"/>
      <c r="H37" s="142"/>
      <c r="I37" s="142"/>
      <c r="J37" s="142"/>
      <c r="K37" s="165"/>
      <c r="L37" s="140"/>
      <c r="M37" s="146"/>
      <c r="N37" s="154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</row>
    <row r="38" spans="1:25" ht="14.25">
      <c r="A38" s="142"/>
      <c r="B38" s="142"/>
      <c r="C38" s="142"/>
      <c r="D38" s="142"/>
      <c r="E38" s="28"/>
      <c r="F38" s="146"/>
      <c r="G38" s="142"/>
      <c r="H38" s="142"/>
      <c r="I38" s="142"/>
      <c r="J38" s="142"/>
      <c r="K38" s="165"/>
      <c r="L38" s="140"/>
      <c r="M38" s="146"/>
      <c r="N38" s="154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</row>
    <row r="39" spans="1:25" ht="14.25">
      <c r="A39" s="142"/>
      <c r="B39" s="142"/>
      <c r="C39" s="142"/>
      <c r="D39" s="142"/>
      <c r="E39" s="28"/>
      <c r="F39" s="146"/>
      <c r="G39" s="142"/>
      <c r="H39" s="142"/>
      <c r="I39" s="142"/>
      <c r="J39" s="142"/>
      <c r="K39" s="165"/>
      <c r="L39" s="140"/>
      <c r="M39" s="146"/>
      <c r="N39" s="154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</row>
    <row r="40" spans="1:25" ht="14.25">
      <c r="A40" s="142"/>
      <c r="B40" s="142"/>
      <c r="C40" s="142"/>
      <c r="D40" s="142"/>
      <c r="E40" s="28"/>
      <c r="F40" s="146"/>
      <c r="G40" s="142"/>
      <c r="H40" s="142"/>
      <c r="I40" s="142"/>
      <c r="J40" s="142"/>
      <c r="K40" s="165"/>
      <c r="L40" s="140"/>
      <c r="M40" s="146"/>
      <c r="N40" s="154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</row>
    <row r="41" spans="1:25" ht="14.25">
      <c r="A41" s="142"/>
      <c r="B41" s="142"/>
      <c r="C41" s="142"/>
      <c r="D41" s="142"/>
      <c r="E41" s="28"/>
      <c r="F41" s="146"/>
      <c r="G41" s="142"/>
      <c r="H41" s="142"/>
      <c r="I41" s="142"/>
      <c r="J41" s="142"/>
      <c r="K41" s="165"/>
      <c r="L41" s="140"/>
      <c r="M41" s="146"/>
      <c r="N41" s="154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</row>
    <row r="42" spans="1:25" ht="14.25">
      <c r="A42" s="142"/>
      <c r="B42" s="142"/>
      <c r="C42" s="142"/>
      <c r="D42" s="142"/>
      <c r="E42" s="28"/>
      <c r="F42" s="146"/>
      <c r="G42" s="142"/>
      <c r="H42" s="142"/>
      <c r="I42" s="142"/>
      <c r="J42" s="142"/>
      <c r="K42" s="165"/>
      <c r="L42" s="140"/>
      <c r="M42" s="146"/>
      <c r="N42" s="154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</row>
    <row r="43" spans="1:25" ht="14.25">
      <c r="A43" s="142"/>
      <c r="B43" s="142"/>
      <c r="C43" s="142"/>
      <c r="D43" s="142"/>
      <c r="E43" s="28"/>
      <c r="F43" s="146"/>
      <c r="G43" s="142"/>
      <c r="H43" s="142"/>
      <c r="I43" s="142"/>
      <c r="J43" s="142"/>
      <c r="K43" s="165"/>
      <c r="L43" s="140"/>
      <c r="M43" s="146"/>
      <c r="N43" s="154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</row>
    <row r="44" spans="1:25" ht="14.25">
      <c r="A44" s="142"/>
      <c r="B44" s="142"/>
      <c r="C44" s="142"/>
      <c r="D44" s="142"/>
      <c r="E44" s="28"/>
      <c r="F44" s="146"/>
      <c r="G44" s="142"/>
      <c r="H44" s="142"/>
      <c r="I44" s="142"/>
      <c r="J44" s="142"/>
      <c r="K44" s="165"/>
      <c r="L44" s="140"/>
      <c r="M44" s="146"/>
      <c r="N44" s="154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</row>
    <row r="45" spans="1:25" ht="14.25">
      <c r="A45" s="142"/>
      <c r="B45" s="142"/>
      <c r="C45" s="142"/>
      <c r="D45" s="142"/>
      <c r="E45" s="28"/>
      <c r="F45" s="146"/>
      <c r="G45" s="142"/>
      <c r="H45" s="142"/>
      <c r="I45" s="142"/>
      <c r="J45" s="142"/>
      <c r="K45" s="165"/>
      <c r="L45" s="140"/>
      <c r="M45" s="146"/>
      <c r="N45" s="154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</row>
    <row r="46" spans="1:25" ht="14.25">
      <c r="A46" s="142"/>
      <c r="B46" s="142"/>
      <c r="C46" s="142"/>
      <c r="D46" s="142"/>
      <c r="E46" s="28"/>
      <c r="F46" s="146"/>
      <c r="G46" s="142"/>
      <c r="H46" s="142"/>
      <c r="I46" s="142"/>
      <c r="J46" s="142"/>
      <c r="K46" s="165"/>
      <c r="L46" s="140"/>
      <c r="M46" s="146"/>
      <c r="N46" s="154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</row>
    <row r="47" spans="1:25" ht="14.25">
      <c r="A47" s="142"/>
      <c r="B47" s="142"/>
      <c r="C47" s="142"/>
      <c r="D47" s="142"/>
      <c r="E47" s="28"/>
      <c r="F47" s="146"/>
      <c r="G47" s="142"/>
      <c r="H47" s="142"/>
      <c r="I47" s="142"/>
      <c r="J47" s="142"/>
      <c r="K47" s="165"/>
      <c r="L47" s="140"/>
      <c r="M47" s="146"/>
      <c r="N47" s="154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</row>
    <row r="48" spans="1:25" ht="14.25">
      <c r="A48" s="142"/>
      <c r="B48" s="142"/>
      <c r="C48" s="142"/>
      <c r="D48" s="142"/>
      <c r="E48" s="28"/>
      <c r="F48" s="146"/>
      <c r="G48" s="142"/>
      <c r="H48" s="142"/>
      <c r="I48" s="142"/>
      <c r="J48" s="142"/>
      <c r="K48" s="165"/>
      <c r="L48" s="140"/>
      <c r="M48" s="146"/>
      <c r="N48" s="154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</row>
    <row r="49" spans="1:25" ht="14.25">
      <c r="A49" s="142"/>
      <c r="B49" s="142"/>
      <c r="C49" s="142"/>
      <c r="D49" s="142"/>
      <c r="E49" s="28"/>
      <c r="F49" s="146"/>
      <c r="G49" s="142"/>
      <c r="H49" s="142"/>
      <c r="I49" s="142"/>
      <c r="J49" s="142"/>
      <c r="K49" s="165"/>
      <c r="L49" s="140"/>
      <c r="M49" s="146"/>
      <c r="N49" s="154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</row>
    <row r="50" spans="1:25" ht="14.25">
      <c r="A50" s="142"/>
      <c r="B50" s="142"/>
      <c r="C50" s="142"/>
      <c r="D50" s="142"/>
      <c r="E50" s="28"/>
      <c r="F50" s="146"/>
      <c r="G50" s="142"/>
      <c r="H50" s="142"/>
      <c r="I50" s="142"/>
      <c r="J50" s="142"/>
      <c r="K50" s="165"/>
      <c r="L50" s="140"/>
      <c r="M50" s="146"/>
      <c r="N50" s="154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</row>
    <row r="51" spans="1:25" ht="14.25">
      <c r="A51" s="142"/>
      <c r="B51" s="142"/>
      <c r="C51" s="142"/>
      <c r="D51" s="142"/>
      <c r="E51" s="28"/>
      <c r="F51" s="146"/>
      <c r="G51" s="142"/>
      <c r="H51" s="142"/>
      <c r="I51" s="142"/>
      <c r="J51" s="142"/>
      <c r="K51" s="165"/>
      <c r="L51" s="140"/>
      <c r="M51" s="146"/>
      <c r="N51" s="154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</row>
    <row r="52" spans="1:25" ht="14.25">
      <c r="A52" s="142"/>
      <c r="B52" s="142"/>
      <c r="C52" s="142"/>
      <c r="D52" s="142"/>
      <c r="E52" s="28"/>
      <c r="F52" s="146"/>
      <c r="G52" s="142"/>
      <c r="H52" s="142"/>
      <c r="I52" s="142"/>
      <c r="J52" s="142"/>
      <c r="K52" s="165"/>
      <c r="L52" s="140"/>
      <c r="M52" s="146"/>
      <c r="N52" s="154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</row>
    <row r="53" spans="1:25" ht="14.25">
      <c r="A53" s="31"/>
      <c r="B53" s="31"/>
      <c r="C53" s="31"/>
      <c r="D53" s="31"/>
      <c r="E53" s="28"/>
      <c r="F53" s="97"/>
      <c r="G53" s="31"/>
      <c r="H53" s="31"/>
      <c r="I53" s="31"/>
      <c r="J53" s="31"/>
      <c r="K53" s="38"/>
      <c r="L53" s="33"/>
      <c r="M53" s="97"/>
      <c r="N53" s="39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4.25">
      <c r="A54" s="31"/>
      <c r="B54" s="31"/>
      <c r="C54" s="31"/>
      <c r="D54" s="31"/>
      <c r="E54" s="28"/>
      <c r="F54" s="97"/>
      <c r="G54" s="31"/>
      <c r="H54" s="31"/>
      <c r="I54" s="31"/>
      <c r="J54" s="31"/>
      <c r="K54" s="38"/>
      <c r="L54" s="33"/>
      <c r="M54" s="97"/>
      <c r="N54" s="39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4.25">
      <c r="A55" s="31"/>
      <c r="B55" s="31"/>
      <c r="C55" s="31"/>
      <c r="D55" s="31"/>
      <c r="E55" s="28"/>
      <c r="F55" s="97"/>
      <c r="G55" s="31"/>
      <c r="H55" s="31"/>
      <c r="I55" s="31"/>
      <c r="J55" s="31"/>
      <c r="K55" s="38"/>
      <c r="L55" s="33"/>
      <c r="M55" s="97"/>
      <c r="N55" s="39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4.25">
      <c r="A56" s="31"/>
      <c r="B56" s="31"/>
      <c r="C56" s="31"/>
      <c r="D56" s="31"/>
      <c r="E56" s="28"/>
      <c r="F56" s="97"/>
      <c r="G56" s="31"/>
      <c r="H56" s="31"/>
      <c r="I56" s="31"/>
      <c r="J56" s="31"/>
      <c r="K56" s="38"/>
      <c r="L56" s="33"/>
      <c r="M56" s="97"/>
      <c r="N56" s="39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4.25">
      <c r="A57" s="31"/>
      <c r="B57" s="31"/>
      <c r="C57" s="31"/>
      <c r="D57" s="31"/>
      <c r="E57" s="28"/>
      <c r="F57" s="97"/>
      <c r="G57" s="31"/>
      <c r="H57" s="31"/>
      <c r="I57" s="31"/>
      <c r="J57" s="31"/>
      <c r="K57" s="38"/>
      <c r="L57" s="33"/>
      <c r="M57" s="97"/>
      <c r="N57" s="39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4.25">
      <c r="A58" s="31"/>
      <c r="B58" s="31"/>
      <c r="C58" s="31"/>
      <c r="D58" s="31"/>
      <c r="E58" s="28"/>
      <c r="F58" s="97"/>
      <c r="G58" s="31"/>
      <c r="H58" s="31"/>
      <c r="I58" s="31"/>
      <c r="J58" s="31"/>
      <c r="K58" s="38"/>
      <c r="L58" s="33"/>
      <c r="M58" s="97"/>
      <c r="N58" s="39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4.25">
      <c r="A59" s="31"/>
      <c r="B59" s="31"/>
      <c r="C59" s="31"/>
      <c r="D59" s="31"/>
      <c r="E59" s="28"/>
      <c r="F59" s="97"/>
      <c r="G59" s="31"/>
      <c r="H59" s="31"/>
      <c r="I59" s="31"/>
      <c r="J59" s="31"/>
      <c r="K59" s="38"/>
      <c r="L59" s="33"/>
      <c r="M59" s="97"/>
      <c r="N59" s="39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4.25">
      <c r="A60" s="31"/>
      <c r="B60" s="31"/>
      <c r="C60" s="31"/>
      <c r="D60" s="31"/>
      <c r="E60" s="28"/>
      <c r="F60" s="97"/>
      <c r="G60" s="31"/>
      <c r="H60" s="31"/>
      <c r="I60" s="31"/>
      <c r="J60" s="31"/>
      <c r="K60" s="38"/>
      <c r="L60" s="33"/>
      <c r="M60" s="97"/>
      <c r="N60" s="39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4.25">
      <c r="A61" s="31"/>
      <c r="B61" s="31"/>
      <c r="C61" s="31"/>
      <c r="D61" s="31"/>
      <c r="E61" s="28"/>
      <c r="F61" s="97"/>
      <c r="G61" s="31"/>
      <c r="H61" s="31"/>
      <c r="I61" s="31"/>
      <c r="J61" s="31"/>
      <c r="K61" s="38"/>
      <c r="L61" s="33"/>
      <c r="M61" s="97"/>
      <c r="N61" s="39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4.25">
      <c r="A62" s="31"/>
      <c r="B62" s="31"/>
      <c r="C62" s="31"/>
      <c r="D62" s="31"/>
      <c r="E62" s="28"/>
      <c r="F62" s="97"/>
      <c r="G62" s="31"/>
      <c r="H62" s="31"/>
      <c r="I62" s="31"/>
      <c r="J62" s="31"/>
      <c r="K62" s="38"/>
      <c r="L62" s="33"/>
      <c r="M62" s="97"/>
      <c r="N62" s="39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4.25">
      <c r="A63" s="31"/>
      <c r="B63" s="31"/>
      <c r="C63" s="31"/>
      <c r="D63" s="31"/>
      <c r="E63" s="28"/>
      <c r="F63" s="97"/>
      <c r="G63" s="31"/>
      <c r="H63" s="31"/>
      <c r="I63" s="31"/>
      <c r="J63" s="31"/>
      <c r="K63" s="38"/>
      <c r="L63" s="33"/>
      <c r="M63" s="97"/>
      <c r="N63" s="39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4.25">
      <c r="A64" s="31"/>
      <c r="B64" s="31"/>
      <c r="C64" s="31"/>
      <c r="D64" s="31"/>
      <c r="E64" s="28"/>
      <c r="F64" s="97"/>
      <c r="G64" s="31"/>
      <c r="H64" s="31"/>
      <c r="I64" s="31"/>
      <c r="J64" s="31"/>
      <c r="K64" s="38"/>
      <c r="L64" s="33"/>
      <c r="M64" s="97"/>
      <c r="N64" s="39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4.25">
      <c r="A65" s="31"/>
      <c r="B65" s="31"/>
      <c r="C65" s="31"/>
      <c r="D65" s="31"/>
      <c r="E65" s="28"/>
      <c r="F65" s="97"/>
      <c r="G65" s="31"/>
      <c r="H65" s="31"/>
      <c r="I65" s="31"/>
      <c r="J65" s="31"/>
      <c r="K65" s="38"/>
      <c r="L65" s="33"/>
      <c r="M65" s="97"/>
      <c r="N65" s="39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4.25">
      <c r="A66" s="31"/>
      <c r="B66" s="31"/>
      <c r="C66" s="31"/>
      <c r="D66" s="31"/>
      <c r="E66" s="28"/>
      <c r="F66" s="97"/>
      <c r="G66" s="31"/>
      <c r="H66" s="31"/>
      <c r="I66" s="31"/>
      <c r="J66" s="31"/>
      <c r="K66" s="38"/>
      <c r="L66" s="33"/>
      <c r="M66" s="97"/>
      <c r="N66" s="39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4.25">
      <c r="A67" s="31"/>
      <c r="B67" s="31"/>
      <c r="C67" s="31"/>
      <c r="D67" s="31"/>
      <c r="E67" s="28"/>
      <c r="F67" s="97"/>
      <c r="G67" s="31"/>
      <c r="H67" s="31"/>
      <c r="I67" s="31"/>
      <c r="J67" s="31"/>
      <c r="K67" s="38"/>
      <c r="L67" s="33"/>
      <c r="M67" s="97"/>
      <c r="N67" s="39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4.25">
      <c r="A68" s="31"/>
      <c r="B68" s="31"/>
      <c r="C68" s="31"/>
      <c r="D68" s="31"/>
      <c r="E68" s="28"/>
      <c r="F68" s="97"/>
      <c r="G68" s="31"/>
      <c r="H68" s="31"/>
      <c r="I68" s="31"/>
      <c r="J68" s="31"/>
      <c r="K68" s="38"/>
      <c r="L68" s="33"/>
      <c r="M68" s="97"/>
      <c r="N68" s="39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4.25">
      <c r="A69" s="31"/>
      <c r="B69" s="31"/>
      <c r="C69" s="31"/>
      <c r="D69" s="31"/>
      <c r="E69" s="28"/>
      <c r="F69" s="97"/>
      <c r="G69" s="31"/>
      <c r="H69" s="31"/>
      <c r="I69" s="31"/>
      <c r="J69" s="31"/>
      <c r="K69" s="38"/>
      <c r="L69" s="33"/>
      <c r="M69" s="97"/>
      <c r="N69" s="39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4.25">
      <c r="A70" s="31"/>
      <c r="B70" s="31"/>
      <c r="C70" s="31"/>
      <c r="D70" s="31"/>
      <c r="E70" s="28"/>
      <c r="F70" s="97"/>
      <c r="G70" s="31"/>
      <c r="H70" s="31"/>
      <c r="I70" s="31"/>
      <c r="J70" s="31"/>
      <c r="K70" s="38"/>
      <c r="L70" s="33"/>
      <c r="M70" s="97"/>
      <c r="N70" s="39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4.25">
      <c r="A71" s="31"/>
      <c r="B71" s="31"/>
      <c r="C71" s="31"/>
      <c r="D71" s="31"/>
      <c r="E71" s="28"/>
      <c r="F71" s="97"/>
      <c r="G71" s="31"/>
      <c r="H71" s="31"/>
      <c r="I71" s="31"/>
      <c r="J71" s="31"/>
      <c r="K71" s="38"/>
      <c r="L71" s="33"/>
      <c r="M71" s="97"/>
      <c r="N71" s="39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4.25">
      <c r="A72" s="31"/>
      <c r="B72" s="31"/>
      <c r="C72" s="31"/>
      <c r="D72" s="31"/>
      <c r="E72" s="28"/>
      <c r="F72" s="97"/>
      <c r="G72" s="31"/>
      <c r="H72" s="31"/>
      <c r="I72" s="31"/>
      <c r="J72" s="31"/>
      <c r="K72" s="38"/>
      <c r="L72" s="33"/>
      <c r="M72" s="97"/>
      <c r="N72" s="39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4.25">
      <c r="A73" s="31"/>
      <c r="B73" s="31"/>
      <c r="C73" s="31"/>
      <c r="D73" s="31"/>
      <c r="E73" s="28"/>
      <c r="F73" s="97"/>
      <c r="G73" s="31"/>
      <c r="H73" s="31"/>
      <c r="I73" s="31"/>
      <c r="J73" s="31"/>
      <c r="K73" s="38"/>
      <c r="L73" s="33"/>
      <c r="M73" s="97"/>
      <c r="N73" s="39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4.25">
      <c r="A74" s="31"/>
      <c r="B74" s="31"/>
      <c r="C74" s="31"/>
      <c r="D74" s="31"/>
      <c r="E74" s="28"/>
      <c r="F74" s="97"/>
      <c r="G74" s="31"/>
      <c r="H74" s="31"/>
      <c r="I74" s="31"/>
      <c r="J74" s="31"/>
      <c r="K74" s="38"/>
      <c r="L74" s="33"/>
      <c r="M74" s="97"/>
      <c r="N74" s="39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4.25">
      <c r="A75" s="31"/>
      <c r="B75" s="31"/>
      <c r="C75" s="31"/>
      <c r="D75" s="31"/>
      <c r="E75" s="28"/>
      <c r="F75" s="97"/>
      <c r="G75" s="31"/>
      <c r="H75" s="31"/>
      <c r="I75" s="31"/>
      <c r="J75" s="31"/>
      <c r="K75" s="38"/>
      <c r="L75" s="33"/>
      <c r="M75" s="97"/>
      <c r="N75" s="39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4.25">
      <c r="A76" s="31"/>
      <c r="B76" s="31"/>
      <c r="C76" s="31"/>
      <c r="D76" s="31"/>
      <c r="E76" s="28"/>
      <c r="F76" s="97"/>
      <c r="G76" s="31"/>
      <c r="H76" s="31"/>
      <c r="I76" s="31"/>
      <c r="J76" s="31"/>
      <c r="K76" s="38"/>
      <c r="L76" s="33"/>
      <c r="M76" s="97"/>
      <c r="N76" s="39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4.25">
      <c r="A77" s="31"/>
      <c r="B77" s="31"/>
      <c r="C77" s="31"/>
      <c r="D77" s="31"/>
      <c r="E77" s="28"/>
      <c r="F77" s="97"/>
      <c r="G77" s="31"/>
      <c r="H77" s="31"/>
      <c r="I77" s="31"/>
      <c r="J77" s="31"/>
      <c r="K77" s="38"/>
      <c r="L77" s="33"/>
      <c r="M77" s="97"/>
      <c r="N77" s="39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4.25">
      <c r="A78" s="31"/>
      <c r="B78" s="31"/>
      <c r="C78" s="31"/>
      <c r="D78" s="31"/>
      <c r="E78" s="28"/>
      <c r="F78" s="97"/>
      <c r="G78" s="31"/>
      <c r="H78" s="31"/>
      <c r="I78" s="31"/>
      <c r="J78" s="31"/>
      <c r="K78" s="38"/>
      <c r="L78" s="33"/>
      <c r="M78" s="97"/>
      <c r="N78" s="39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4.25">
      <c r="A79" s="31"/>
      <c r="B79" s="31"/>
      <c r="C79" s="31"/>
      <c r="D79" s="31"/>
      <c r="E79" s="28"/>
      <c r="F79" s="97"/>
      <c r="G79" s="31"/>
      <c r="H79" s="31"/>
      <c r="I79" s="31"/>
      <c r="J79" s="31"/>
      <c r="K79" s="38"/>
      <c r="L79" s="33"/>
      <c r="M79" s="97"/>
      <c r="N79" s="39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4.25">
      <c r="A80" s="31"/>
      <c r="B80" s="31"/>
      <c r="C80" s="31"/>
      <c r="D80" s="31"/>
      <c r="E80" s="28"/>
      <c r="F80" s="97"/>
      <c r="G80" s="31"/>
      <c r="H80" s="31"/>
      <c r="I80" s="31"/>
      <c r="J80" s="31"/>
      <c r="K80" s="38"/>
      <c r="L80" s="33"/>
      <c r="M80" s="97"/>
      <c r="N80" s="39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4.25">
      <c r="A81" s="31"/>
      <c r="B81" s="31"/>
      <c r="C81" s="31"/>
      <c r="D81" s="31"/>
      <c r="E81" s="28"/>
      <c r="F81" s="97"/>
      <c r="G81" s="31"/>
      <c r="H81" s="31"/>
      <c r="I81" s="31"/>
      <c r="J81" s="31"/>
      <c r="K81" s="38"/>
      <c r="L81" s="33"/>
      <c r="M81" s="97"/>
      <c r="N81" s="39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4.25">
      <c r="A82" s="31"/>
      <c r="B82" s="31"/>
      <c r="C82" s="31"/>
      <c r="D82" s="31"/>
      <c r="E82" s="28"/>
      <c r="F82" s="97"/>
      <c r="G82" s="31"/>
      <c r="H82" s="31"/>
      <c r="I82" s="31"/>
      <c r="J82" s="31"/>
      <c r="K82" s="38"/>
      <c r="L82" s="33"/>
      <c r="M82" s="97"/>
      <c r="N82" s="39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4.25">
      <c r="A83" s="31"/>
      <c r="B83" s="31"/>
      <c r="C83" s="31"/>
      <c r="D83" s="31"/>
      <c r="E83" s="28"/>
      <c r="F83" s="97"/>
      <c r="G83" s="31"/>
      <c r="H83" s="31"/>
      <c r="I83" s="31"/>
      <c r="J83" s="31"/>
      <c r="K83" s="38"/>
      <c r="L83" s="33"/>
      <c r="M83" s="97"/>
      <c r="N83" s="39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4.25">
      <c r="A84" s="31"/>
      <c r="B84" s="31"/>
      <c r="C84" s="31"/>
      <c r="D84" s="31"/>
      <c r="E84" s="28"/>
      <c r="F84" s="97"/>
      <c r="G84" s="31"/>
      <c r="H84" s="31"/>
      <c r="I84" s="31"/>
      <c r="J84" s="31"/>
      <c r="K84" s="38"/>
      <c r="L84" s="33"/>
      <c r="M84" s="97"/>
      <c r="N84" s="39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4.25">
      <c r="A85" s="31"/>
      <c r="B85" s="31"/>
      <c r="C85" s="31"/>
      <c r="D85" s="31"/>
      <c r="E85" s="28"/>
      <c r="F85" s="97"/>
      <c r="G85" s="31"/>
      <c r="H85" s="31"/>
      <c r="I85" s="31"/>
      <c r="J85" s="31"/>
      <c r="K85" s="38"/>
      <c r="L85" s="33"/>
      <c r="M85" s="97"/>
      <c r="N85" s="39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4.25">
      <c r="A86" s="31"/>
      <c r="B86" s="31"/>
      <c r="C86" s="31"/>
      <c r="D86" s="31"/>
      <c r="E86" s="28"/>
      <c r="F86" s="97"/>
      <c r="G86" s="31"/>
      <c r="H86" s="31"/>
      <c r="I86" s="31"/>
      <c r="J86" s="31"/>
      <c r="K86" s="38"/>
      <c r="L86" s="33"/>
      <c r="M86" s="97"/>
      <c r="N86" s="39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4.25">
      <c r="A87" s="31"/>
      <c r="B87" s="31"/>
      <c r="C87" s="31"/>
      <c r="D87" s="31"/>
      <c r="E87" s="28"/>
      <c r="F87" s="97"/>
      <c r="G87" s="31"/>
      <c r="H87" s="31"/>
      <c r="I87" s="31"/>
      <c r="J87" s="31"/>
      <c r="K87" s="38"/>
      <c r="L87" s="33"/>
      <c r="M87" s="97"/>
      <c r="N87" s="39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4.25">
      <c r="A88" s="31"/>
      <c r="B88" s="31"/>
      <c r="C88" s="31"/>
      <c r="D88" s="31"/>
      <c r="E88" s="28"/>
      <c r="F88" s="97"/>
      <c r="G88" s="31"/>
      <c r="H88" s="31"/>
      <c r="I88" s="31"/>
      <c r="J88" s="31"/>
      <c r="K88" s="38"/>
      <c r="L88" s="33"/>
      <c r="M88" s="97"/>
      <c r="N88" s="39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4.25">
      <c r="A89" s="31"/>
      <c r="B89" s="31"/>
      <c r="C89" s="31"/>
      <c r="D89" s="31"/>
      <c r="E89" s="28"/>
      <c r="F89" s="97"/>
      <c r="G89" s="31"/>
      <c r="H89" s="31"/>
      <c r="I89" s="31"/>
      <c r="J89" s="31"/>
      <c r="K89" s="38"/>
      <c r="L89" s="33"/>
      <c r="M89" s="97"/>
      <c r="N89" s="39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4.25">
      <c r="A90" s="31"/>
      <c r="B90" s="31"/>
      <c r="C90" s="31"/>
      <c r="D90" s="31"/>
      <c r="E90" s="28"/>
      <c r="F90" s="97"/>
      <c r="G90" s="31"/>
      <c r="H90" s="31"/>
      <c r="I90" s="31"/>
      <c r="J90" s="31"/>
      <c r="K90" s="38"/>
      <c r="L90" s="33"/>
      <c r="M90" s="97"/>
      <c r="N90" s="39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4.25">
      <c r="A91" s="31"/>
      <c r="B91" s="31"/>
      <c r="C91" s="31"/>
      <c r="D91" s="31"/>
      <c r="E91" s="28"/>
      <c r="F91" s="97"/>
      <c r="G91" s="31"/>
      <c r="H91" s="31"/>
      <c r="I91" s="31"/>
      <c r="J91" s="31"/>
      <c r="K91" s="38"/>
      <c r="L91" s="33"/>
      <c r="M91" s="97"/>
      <c r="N91" s="39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spans="1:25" ht="14.25">
      <c r="A92" s="31"/>
      <c r="B92" s="31"/>
      <c r="C92" s="31"/>
      <c r="D92" s="31"/>
      <c r="E92" s="28"/>
      <c r="F92" s="97"/>
      <c r="G92" s="31"/>
      <c r="H92" s="31"/>
      <c r="I92" s="31"/>
      <c r="J92" s="31"/>
      <c r="K92" s="38"/>
      <c r="L92" s="33"/>
      <c r="M92" s="97"/>
      <c r="N92" s="39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spans="1:25" ht="14.25">
      <c r="A93" s="31"/>
      <c r="B93" s="31"/>
      <c r="C93" s="31"/>
      <c r="D93" s="31"/>
      <c r="E93" s="28"/>
      <c r="F93" s="97"/>
      <c r="G93" s="31"/>
      <c r="H93" s="31"/>
      <c r="I93" s="31"/>
      <c r="J93" s="31"/>
      <c r="K93" s="38"/>
      <c r="L93" s="33"/>
      <c r="M93" s="97"/>
      <c r="N93" s="39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spans="1:25" ht="14.25">
      <c r="A94" s="31"/>
      <c r="B94" s="31"/>
      <c r="C94" s="31"/>
      <c r="D94" s="31"/>
      <c r="E94" s="28"/>
      <c r="F94" s="97"/>
      <c r="G94" s="31"/>
      <c r="H94" s="31"/>
      <c r="I94" s="31"/>
      <c r="J94" s="31"/>
      <c r="K94" s="38"/>
      <c r="L94" s="33"/>
      <c r="M94" s="97"/>
      <c r="N94" s="39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spans="1:25" ht="14.25">
      <c r="A95" s="31"/>
      <c r="B95" s="31"/>
      <c r="C95" s="31"/>
      <c r="D95" s="31"/>
      <c r="E95" s="28"/>
      <c r="F95" s="97"/>
      <c r="G95" s="31"/>
      <c r="H95" s="31"/>
      <c r="I95" s="31"/>
      <c r="J95" s="31"/>
      <c r="K95" s="38"/>
      <c r="L95" s="33"/>
      <c r="M95" s="97"/>
      <c r="N95" s="39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spans="1:25" ht="14.25">
      <c r="A96" s="31"/>
      <c r="B96" s="31"/>
      <c r="C96" s="31"/>
      <c r="D96" s="31"/>
      <c r="E96" s="28"/>
      <c r="F96" s="97"/>
      <c r="G96" s="31"/>
      <c r="H96" s="31"/>
      <c r="I96" s="31"/>
      <c r="J96" s="31"/>
      <c r="K96" s="38"/>
      <c r="L96" s="33"/>
      <c r="M96" s="97"/>
      <c r="N96" s="39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spans="1:25" ht="14.25">
      <c r="A97" s="31"/>
      <c r="B97" s="31"/>
      <c r="C97" s="31"/>
      <c r="D97" s="31"/>
      <c r="E97" s="28"/>
      <c r="F97" s="97"/>
      <c r="G97" s="31"/>
      <c r="H97" s="31"/>
      <c r="I97" s="31"/>
      <c r="J97" s="31"/>
      <c r="K97" s="38"/>
      <c r="L97" s="33"/>
      <c r="M97" s="97"/>
      <c r="N97" s="39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spans="1:25" ht="14.25">
      <c r="A98" s="31"/>
      <c r="B98" s="31"/>
      <c r="C98" s="31"/>
      <c r="D98" s="31"/>
      <c r="E98" s="28"/>
      <c r="F98" s="97"/>
      <c r="G98" s="31"/>
      <c r="H98" s="31"/>
      <c r="I98" s="31"/>
      <c r="J98" s="31"/>
      <c r="K98" s="38"/>
      <c r="L98" s="33"/>
      <c r="M98" s="97"/>
      <c r="N98" s="39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spans="1:25" ht="14.25">
      <c r="A99" s="31"/>
      <c r="B99" s="31"/>
      <c r="C99" s="31"/>
      <c r="D99" s="31"/>
      <c r="E99" s="28"/>
      <c r="F99" s="97"/>
      <c r="G99" s="31"/>
      <c r="H99" s="31"/>
      <c r="I99" s="31"/>
      <c r="J99" s="31"/>
      <c r="K99" s="38"/>
      <c r="L99" s="33"/>
      <c r="M99" s="97"/>
      <c r="N99" s="39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spans="1:25" ht="14.25">
      <c r="A100" s="31"/>
      <c r="B100" s="31"/>
      <c r="C100" s="31"/>
      <c r="D100" s="31"/>
      <c r="E100" s="28"/>
      <c r="F100" s="97"/>
      <c r="G100" s="31"/>
      <c r="H100" s="31"/>
      <c r="I100" s="31"/>
      <c r="J100" s="31"/>
      <c r="K100" s="38"/>
      <c r="L100" s="33"/>
      <c r="M100" s="97"/>
      <c r="N100" s="39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14.25">
      <c r="A101" s="31"/>
      <c r="B101" s="31"/>
      <c r="C101" s="31"/>
      <c r="D101" s="31"/>
      <c r="E101" s="28"/>
      <c r="F101" s="97"/>
      <c r="G101" s="31"/>
      <c r="H101" s="31"/>
      <c r="I101" s="31"/>
      <c r="J101" s="31"/>
      <c r="K101" s="38"/>
      <c r="L101" s="33"/>
      <c r="M101" s="97"/>
      <c r="N101" s="39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spans="1:25" ht="14.25">
      <c r="A102" s="31"/>
      <c r="B102" s="31"/>
      <c r="C102" s="31"/>
      <c r="D102" s="31"/>
      <c r="E102" s="28"/>
      <c r="F102" s="97"/>
      <c r="G102" s="31"/>
      <c r="H102" s="31"/>
      <c r="I102" s="31"/>
      <c r="J102" s="31"/>
      <c r="K102" s="38"/>
      <c r="L102" s="33"/>
      <c r="M102" s="97"/>
      <c r="N102" s="39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14.25">
      <c r="A103" s="31"/>
      <c r="B103" s="31"/>
      <c r="C103" s="31"/>
      <c r="D103" s="31"/>
      <c r="E103" s="28"/>
      <c r="F103" s="97"/>
      <c r="G103" s="31"/>
      <c r="H103" s="31"/>
      <c r="I103" s="31"/>
      <c r="J103" s="31"/>
      <c r="K103" s="38"/>
      <c r="L103" s="33"/>
      <c r="M103" s="97"/>
      <c r="N103" s="39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spans="1:25" ht="14.25">
      <c r="A104" s="31"/>
      <c r="B104" s="31"/>
      <c r="C104" s="31"/>
      <c r="D104" s="31"/>
      <c r="E104" s="28"/>
      <c r="F104" s="97"/>
      <c r="G104" s="31"/>
      <c r="H104" s="31"/>
      <c r="I104" s="31"/>
      <c r="J104" s="31"/>
      <c r="K104" s="38"/>
      <c r="L104" s="33"/>
      <c r="M104" s="97"/>
      <c r="N104" s="39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spans="1:25" ht="14.25">
      <c r="A105" s="31"/>
      <c r="B105" s="31"/>
      <c r="C105" s="31"/>
      <c r="D105" s="31"/>
      <c r="E105" s="28"/>
      <c r="F105" s="97"/>
      <c r="G105" s="31"/>
      <c r="H105" s="31"/>
      <c r="I105" s="31"/>
      <c r="J105" s="31"/>
      <c r="K105" s="38"/>
      <c r="L105" s="33"/>
      <c r="M105" s="97"/>
      <c r="N105" s="39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spans="1:25" ht="14.25">
      <c r="A106" s="31"/>
      <c r="B106" s="31"/>
      <c r="C106" s="31"/>
      <c r="D106" s="31"/>
      <c r="E106" s="28"/>
      <c r="F106" s="97"/>
      <c r="G106" s="31"/>
      <c r="H106" s="31"/>
      <c r="I106" s="31"/>
      <c r="J106" s="31"/>
      <c r="K106" s="38"/>
      <c r="L106" s="33"/>
      <c r="M106" s="97"/>
      <c r="N106" s="39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spans="1:25" ht="14.25">
      <c r="A107" s="31"/>
      <c r="B107" s="31"/>
      <c r="C107" s="31"/>
      <c r="D107" s="31"/>
      <c r="E107" s="28"/>
      <c r="F107" s="97"/>
      <c r="G107" s="31"/>
      <c r="H107" s="31"/>
      <c r="I107" s="31"/>
      <c r="J107" s="31"/>
      <c r="K107" s="38"/>
      <c r="L107" s="33"/>
      <c r="M107" s="97"/>
      <c r="N107" s="39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spans="1:25" ht="14.25">
      <c r="A108" s="31"/>
      <c r="B108" s="31"/>
      <c r="C108" s="31"/>
      <c r="D108" s="31"/>
      <c r="E108" s="28"/>
      <c r="F108" s="97"/>
      <c r="G108" s="31"/>
      <c r="H108" s="31"/>
      <c r="I108" s="31"/>
      <c r="J108" s="31"/>
      <c r="K108" s="38"/>
      <c r="L108" s="33"/>
      <c r="M108" s="97"/>
      <c r="N108" s="39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spans="1:25" ht="14.25">
      <c r="A109" s="31"/>
      <c r="B109" s="31"/>
      <c r="C109" s="31"/>
      <c r="D109" s="31"/>
      <c r="E109" s="28"/>
      <c r="F109" s="97"/>
      <c r="G109" s="31"/>
      <c r="H109" s="31"/>
      <c r="I109" s="31"/>
      <c r="J109" s="31"/>
      <c r="K109" s="38"/>
      <c r="L109" s="33"/>
      <c r="M109" s="97"/>
      <c r="N109" s="39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spans="1:25" ht="14.25">
      <c r="A110" s="31"/>
      <c r="B110" s="31"/>
      <c r="C110" s="31"/>
      <c r="D110" s="31"/>
      <c r="E110" s="28"/>
      <c r="F110" s="97"/>
      <c r="G110" s="31"/>
      <c r="H110" s="31"/>
      <c r="I110" s="31"/>
      <c r="J110" s="31"/>
      <c r="K110" s="38"/>
      <c r="L110" s="33"/>
      <c r="M110" s="97"/>
      <c r="N110" s="39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spans="1:25" ht="14.25">
      <c r="A111" s="31"/>
      <c r="B111" s="31"/>
      <c r="C111" s="31"/>
      <c r="D111" s="31"/>
      <c r="E111" s="28"/>
      <c r="F111" s="97"/>
      <c r="G111" s="31"/>
      <c r="H111" s="31"/>
      <c r="I111" s="31"/>
      <c r="J111" s="31"/>
      <c r="K111" s="38"/>
      <c r="L111" s="33"/>
      <c r="M111" s="97"/>
      <c r="N111" s="39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spans="1:25" ht="14.25">
      <c r="A112" s="31"/>
      <c r="B112" s="31"/>
      <c r="C112" s="31"/>
      <c r="D112" s="31"/>
      <c r="E112" s="28"/>
      <c r="F112" s="97"/>
      <c r="G112" s="31"/>
      <c r="H112" s="31"/>
      <c r="I112" s="31"/>
      <c r="J112" s="31"/>
      <c r="K112" s="38"/>
      <c r="L112" s="33"/>
      <c r="M112" s="97"/>
      <c r="N112" s="39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spans="1:25" ht="14.25">
      <c r="A113" s="31"/>
      <c r="B113" s="31"/>
      <c r="C113" s="31"/>
      <c r="D113" s="31"/>
      <c r="E113" s="28"/>
      <c r="F113" s="97"/>
      <c r="G113" s="31"/>
      <c r="H113" s="31"/>
      <c r="I113" s="31"/>
      <c r="J113" s="31"/>
      <c r="K113" s="38"/>
      <c r="L113" s="33"/>
      <c r="M113" s="97"/>
      <c r="N113" s="39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spans="1:25" ht="14.25">
      <c r="A114" s="31"/>
      <c r="B114" s="31"/>
      <c r="C114" s="31"/>
      <c r="D114" s="31"/>
      <c r="E114" s="28"/>
      <c r="F114" s="97"/>
      <c r="G114" s="31"/>
      <c r="H114" s="31"/>
      <c r="I114" s="31"/>
      <c r="J114" s="31"/>
      <c r="K114" s="38"/>
      <c r="L114" s="33"/>
      <c r="M114" s="97"/>
      <c r="N114" s="39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spans="1:25" ht="14.25">
      <c r="A115" s="31"/>
      <c r="B115" s="31"/>
      <c r="C115" s="31"/>
      <c r="D115" s="31"/>
      <c r="E115" s="28"/>
      <c r="F115" s="97"/>
      <c r="G115" s="31"/>
      <c r="H115" s="31"/>
      <c r="I115" s="31"/>
      <c r="J115" s="31"/>
      <c r="K115" s="38"/>
      <c r="L115" s="33"/>
      <c r="M115" s="97"/>
      <c r="N115" s="39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spans="1:25" ht="14.25">
      <c r="A116" s="31"/>
      <c r="B116" s="31"/>
      <c r="C116" s="31"/>
      <c r="D116" s="31"/>
      <c r="E116" s="28"/>
      <c r="F116" s="97"/>
      <c r="G116" s="31"/>
      <c r="H116" s="31"/>
      <c r="I116" s="31"/>
      <c r="J116" s="31"/>
      <c r="K116" s="38"/>
      <c r="L116" s="33"/>
      <c r="M116" s="97"/>
      <c r="N116" s="39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spans="1:25" ht="14.25">
      <c r="A117" s="31"/>
      <c r="B117" s="31"/>
      <c r="C117" s="31"/>
      <c r="D117" s="31"/>
      <c r="E117" s="28"/>
      <c r="F117" s="97"/>
      <c r="G117" s="31"/>
      <c r="H117" s="31"/>
      <c r="I117" s="31"/>
      <c r="J117" s="31"/>
      <c r="K117" s="38"/>
      <c r="L117" s="33"/>
      <c r="M117" s="97"/>
      <c r="N117" s="39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ht="14.25">
      <c r="A118" s="31"/>
      <c r="B118" s="31"/>
      <c r="C118" s="31"/>
      <c r="D118" s="31"/>
      <c r="E118" s="28"/>
      <c r="F118" s="97"/>
      <c r="G118" s="31"/>
      <c r="H118" s="31"/>
      <c r="I118" s="31"/>
      <c r="J118" s="31"/>
      <c r="K118" s="38"/>
      <c r="L118" s="33"/>
      <c r="M118" s="97"/>
      <c r="N118" s="39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4.25">
      <c r="A119" s="31"/>
      <c r="B119" s="31"/>
      <c r="C119" s="31"/>
      <c r="D119" s="31"/>
      <c r="E119" s="28"/>
      <c r="F119" s="97"/>
      <c r="G119" s="31"/>
      <c r="H119" s="31"/>
      <c r="I119" s="31"/>
      <c r="J119" s="31"/>
      <c r="K119" s="38"/>
      <c r="L119" s="33"/>
      <c r="M119" s="97"/>
      <c r="N119" s="39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4.25">
      <c r="A120" s="31"/>
      <c r="B120" s="31"/>
      <c r="C120" s="31"/>
      <c r="D120" s="31"/>
      <c r="E120" s="28"/>
      <c r="F120" s="97"/>
      <c r="G120" s="31"/>
      <c r="H120" s="31"/>
      <c r="I120" s="31"/>
      <c r="J120" s="31"/>
      <c r="K120" s="38"/>
      <c r="L120" s="33"/>
      <c r="M120" s="97"/>
      <c r="N120" s="39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4.25">
      <c r="A121" s="31"/>
      <c r="B121" s="31"/>
      <c r="C121" s="31"/>
      <c r="D121" s="31"/>
      <c r="E121" s="28"/>
      <c r="F121" s="97"/>
      <c r="G121" s="31"/>
      <c r="H121" s="31"/>
      <c r="I121" s="31"/>
      <c r="J121" s="31"/>
      <c r="K121" s="38"/>
      <c r="L121" s="33"/>
      <c r="M121" s="97"/>
      <c r="N121" s="39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ht="14.25">
      <c r="A122" s="31"/>
      <c r="B122" s="31"/>
      <c r="C122" s="31"/>
      <c r="D122" s="31"/>
      <c r="E122" s="28"/>
      <c r="F122" s="97"/>
      <c r="G122" s="31"/>
      <c r="H122" s="31"/>
      <c r="I122" s="31"/>
      <c r="J122" s="31"/>
      <c r="K122" s="38"/>
      <c r="L122" s="33"/>
      <c r="M122" s="97"/>
      <c r="N122" s="39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spans="1:25" ht="14.25">
      <c r="A123" s="31"/>
      <c r="B123" s="31"/>
      <c r="C123" s="31"/>
      <c r="D123" s="31"/>
      <c r="E123" s="28"/>
      <c r="F123" s="97"/>
      <c r="G123" s="31"/>
      <c r="H123" s="31"/>
      <c r="I123" s="31"/>
      <c r="J123" s="31"/>
      <c r="K123" s="38"/>
      <c r="L123" s="33"/>
      <c r="M123" s="97"/>
      <c r="N123" s="39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spans="1:25" ht="14.25">
      <c r="A124" s="31"/>
      <c r="B124" s="31"/>
      <c r="C124" s="31"/>
      <c r="D124" s="31"/>
      <c r="E124" s="28"/>
      <c r="F124" s="97"/>
      <c r="G124" s="31"/>
      <c r="H124" s="31"/>
      <c r="I124" s="31"/>
      <c r="J124" s="31"/>
      <c r="K124" s="38"/>
      <c r="L124" s="33"/>
      <c r="M124" s="97"/>
      <c r="N124" s="39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spans="1:25" ht="14.25">
      <c r="A125" s="31"/>
      <c r="B125" s="31"/>
      <c r="C125" s="31"/>
      <c r="D125" s="31"/>
      <c r="E125" s="28"/>
      <c r="F125" s="97"/>
      <c r="G125" s="31"/>
      <c r="H125" s="31"/>
      <c r="I125" s="31"/>
      <c r="J125" s="31"/>
      <c r="K125" s="38"/>
      <c r="L125" s="33"/>
      <c r="M125" s="97"/>
      <c r="N125" s="39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spans="1:25" ht="14.25">
      <c r="A126" s="31"/>
      <c r="B126" s="31"/>
      <c r="C126" s="31"/>
      <c r="D126" s="31"/>
      <c r="E126" s="28"/>
      <c r="F126" s="97"/>
      <c r="G126" s="31"/>
      <c r="H126" s="31"/>
      <c r="I126" s="31"/>
      <c r="J126" s="31"/>
      <c r="K126" s="38"/>
      <c r="L126" s="33"/>
      <c r="M126" s="97"/>
      <c r="N126" s="39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spans="1:25" ht="14.25">
      <c r="A127" s="31"/>
      <c r="B127" s="31"/>
      <c r="C127" s="31"/>
      <c r="D127" s="31"/>
      <c r="E127" s="28"/>
      <c r="F127" s="97"/>
      <c r="G127" s="31"/>
      <c r="H127" s="31"/>
      <c r="I127" s="31"/>
      <c r="J127" s="31"/>
      <c r="K127" s="38"/>
      <c r="L127" s="33"/>
      <c r="M127" s="97"/>
      <c r="N127" s="39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spans="1:25" ht="14.25">
      <c r="A128" s="31"/>
      <c r="B128" s="31"/>
      <c r="C128" s="31"/>
      <c r="D128" s="31"/>
      <c r="E128" s="28"/>
      <c r="F128" s="97"/>
      <c r="G128" s="31"/>
      <c r="H128" s="31"/>
      <c r="I128" s="31"/>
      <c r="J128" s="31"/>
      <c r="K128" s="38"/>
      <c r="L128" s="33"/>
      <c r="M128" s="97"/>
      <c r="N128" s="39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spans="1:25" ht="14.25">
      <c r="A129" s="31"/>
      <c r="B129" s="31"/>
      <c r="C129" s="31"/>
      <c r="D129" s="31"/>
      <c r="E129" s="28"/>
      <c r="F129" s="97"/>
      <c r="G129" s="31"/>
      <c r="H129" s="31"/>
      <c r="I129" s="31"/>
      <c r="J129" s="31"/>
      <c r="K129" s="38"/>
      <c r="L129" s="33"/>
      <c r="M129" s="97"/>
      <c r="N129" s="39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spans="1:25" ht="14.25">
      <c r="A130" s="31"/>
      <c r="B130" s="31"/>
      <c r="C130" s="31"/>
      <c r="D130" s="31"/>
      <c r="E130" s="28"/>
      <c r="F130" s="97"/>
      <c r="G130" s="31"/>
      <c r="H130" s="31"/>
      <c r="I130" s="31"/>
      <c r="J130" s="31"/>
      <c r="K130" s="38"/>
      <c r="L130" s="33"/>
      <c r="M130" s="97"/>
      <c r="N130" s="39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spans="1:25" ht="14.25">
      <c r="A131" s="31"/>
      <c r="B131" s="31"/>
      <c r="C131" s="31"/>
      <c r="D131" s="31"/>
      <c r="E131" s="28"/>
      <c r="F131" s="97"/>
      <c r="G131" s="31"/>
      <c r="H131" s="31"/>
      <c r="I131" s="31"/>
      <c r="J131" s="31"/>
      <c r="K131" s="38"/>
      <c r="L131" s="33"/>
      <c r="M131" s="97"/>
      <c r="N131" s="39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spans="1:25" ht="14.25">
      <c r="A132" s="31"/>
      <c r="B132" s="31"/>
      <c r="C132" s="31"/>
      <c r="D132" s="31"/>
      <c r="E132" s="28"/>
      <c r="F132" s="97"/>
      <c r="G132" s="31"/>
      <c r="H132" s="31"/>
      <c r="I132" s="31"/>
      <c r="J132" s="31"/>
      <c r="K132" s="38"/>
      <c r="L132" s="33"/>
      <c r="M132" s="97"/>
      <c r="N132" s="39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spans="1:25" ht="14.25">
      <c r="A133" s="31"/>
      <c r="B133" s="31"/>
      <c r="C133" s="31"/>
      <c r="D133" s="31"/>
      <c r="E133" s="28"/>
      <c r="F133" s="97"/>
      <c r="G133" s="31"/>
      <c r="H133" s="31"/>
      <c r="I133" s="31"/>
      <c r="J133" s="31"/>
      <c r="K133" s="38"/>
      <c r="L133" s="33"/>
      <c r="M133" s="97"/>
      <c r="N133" s="39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spans="1:25" ht="14.25">
      <c r="A134" s="31"/>
      <c r="B134" s="31"/>
      <c r="C134" s="31"/>
      <c r="D134" s="31"/>
      <c r="E134" s="28"/>
      <c r="F134" s="97"/>
      <c r="G134" s="31"/>
      <c r="H134" s="31"/>
      <c r="I134" s="31"/>
      <c r="J134" s="31"/>
      <c r="K134" s="38"/>
      <c r="L134" s="33"/>
      <c r="M134" s="97"/>
      <c r="N134" s="39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spans="1:25" ht="14.25">
      <c r="A135" s="31"/>
      <c r="B135" s="31"/>
      <c r="C135" s="31"/>
      <c r="D135" s="31"/>
      <c r="E135" s="28"/>
      <c r="F135" s="97"/>
      <c r="G135" s="31"/>
      <c r="H135" s="31"/>
      <c r="I135" s="31"/>
      <c r="J135" s="31"/>
      <c r="K135" s="38"/>
      <c r="L135" s="33"/>
      <c r="M135" s="97"/>
      <c r="N135" s="39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spans="1:25" ht="14.25">
      <c r="A136" s="31"/>
      <c r="B136" s="31"/>
      <c r="C136" s="31"/>
      <c r="D136" s="31"/>
      <c r="E136" s="28"/>
      <c r="F136" s="97"/>
      <c r="G136" s="31"/>
      <c r="H136" s="31"/>
      <c r="I136" s="31"/>
      <c r="J136" s="31"/>
      <c r="K136" s="38"/>
      <c r="L136" s="33"/>
      <c r="M136" s="97"/>
      <c r="N136" s="39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spans="1:25" ht="14.25">
      <c r="A137" s="31"/>
      <c r="B137" s="31"/>
      <c r="C137" s="31"/>
      <c r="D137" s="31"/>
      <c r="E137" s="28"/>
      <c r="F137" s="97"/>
      <c r="G137" s="31"/>
      <c r="H137" s="31"/>
      <c r="I137" s="31"/>
      <c r="J137" s="31"/>
      <c r="K137" s="38"/>
      <c r="L137" s="33"/>
      <c r="M137" s="97"/>
      <c r="N137" s="39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spans="1:25" ht="14.25">
      <c r="A138" s="31"/>
      <c r="B138" s="31"/>
      <c r="C138" s="31"/>
      <c r="D138" s="31"/>
      <c r="E138" s="28"/>
      <c r="F138" s="97"/>
      <c r="G138" s="31"/>
      <c r="H138" s="31"/>
      <c r="I138" s="31"/>
      <c r="J138" s="31"/>
      <c r="K138" s="38"/>
      <c r="L138" s="33"/>
      <c r="M138" s="97"/>
      <c r="N138" s="39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4.25">
      <c r="A139" s="31"/>
      <c r="B139" s="31"/>
      <c r="C139" s="31"/>
      <c r="D139" s="31"/>
      <c r="E139" s="28"/>
      <c r="F139" s="97"/>
      <c r="G139" s="31"/>
      <c r="H139" s="31"/>
      <c r="I139" s="31"/>
      <c r="J139" s="31"/>
      <c r="K139" s="38"/>
      <c r="L139" s="33"/>
      <c r="M139" s="97"/>
      <c r="N139" s="39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14.25">
      <c r="A140" s="31"/>
      <c r="B140" s="31"/>
      <c r="C140" s="31"/>
      <c r="D140" s="31"/>
      <c r="E140" s="28"/>
      <c r="F140" s="97"/>
      <c r="G140" s="31"/>
      <c r="H140" s="31"/>
      <c r="I140" s="31"/>
      <c r="J140" s="31"/>
      <c r="K140" s="38"/>
      <c r="L140" s="33"/>
      <c r="M140" s="97"/>
      <c r="N140" s="39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4.25">
      <c r="A141" s="31"/>
      <c r="B141" s="31"/>
      <c r="C141" s="31"/>
      <c r="D141" s="31"/>
      <c r="E141" s="28"/>
      <c r="F141" s="97"/>
      <c r="G141" s="31"/>
      <c r="H141" s="31"/>
      <c r="I141" s="31"/>
      <c r="J141" s="31"/>
      <c r="K141" s="38"/>
      <c r="L141" s="33"/>
      <c r="M141" s="97"/>
      <c r="N141" s="39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4.25">
      <c r="A142" s="31"/>
      <c r="B142" s="31"/>
      <c r="C142" s="31"/>
      <c r="D142" s="31"/>
      <c r="E142" s="28"/>
      <c r="F142" s="97"/>
      <c r="G142" s="31"/>
      <c r="H142" s="31"/>
      <c r="I142" s="31"/>
      <c r="J142" s="31"/>
      <c r="K142" s="38"/>
      <c r="L142" s="33"/>
      <c r="M142" s="97"/>
      <c r="N142" s="39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4.25">
      <c r="A143" s="31"/>
      <c r="B143" s="31"/>
      <c r="C143" s="31"/>
      <c r="D143" s="31"/>
      <c r="E143" s="28"/>
      <c r="F143" s="97"/>
      <c r="G143" s="31"/>
      <c r="H143" s="31"/>
      <c r="I143" s="31"/>
      <c r="J143" s="31"/>
      <c r="K143" s="38"/>
      <c r="L143" s="33"/>
      <c r="M143" s="97"/>
      <c r="N143" s="39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4.25">
      <c r="A144" s="31"/>
      <c r="B144" s="31"/>
      <c r="C144" s="31"/>
      <c r="D144" s="31"/>
      <c r="E144" s="28"/>
      <c r="F144" s="97"/>
      <c r="G144" s="31"/>
      <c r="H144" s="31"/>
      <c r="I144" s="31"/>
      <c r="J144" s="31"/>
      <c r="K144" s="38"/>
      <c r="L144" s="33"/>
      <c r="M144" s="97"/>
      <c r="N144" s="39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4.25">
      <c r="A145" s="31"/>
      <c r="B145" s="31"/>
      <c r="C145" s="31"/>
      <c r="D145" s="31"/>
      <c r="E145" s="28"/>
      <c r="F145" s="97"/>
      <c r="G145" s="31"/>
      <c r="H145" s="31"/>
      <c r="I145" s="31"/>
      <c r="J145" s="31"/>
      <c r="K145" s="38"/>
      <c r="L145" s="33"/>
      <c r="M145" s="97"/>
      <c r="N145" s="39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4.25">
      <c r="A146" s="31"/>
      <c r="B146" s="31"/>
      <c r="C146" s="31"/>
      <c r="D146" s="31"/>
      <c r="E146" s="28"/>
      <c r="F146" s="97"/>
      <c r="G146" s="31"/>
      <c r="H146" s="31"/>
      <c r="I146" s="31"/>
      <c r="J146" s="31"/>
      <c r="K146" s="38"/>
      <c r="L146" s="33"/>
      <c r="M146" s="97"/>
      <c r="N146" s="39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4.25">
      <c r="A147" s="31"/>
      <c r="B147" s="31"/>
      <c r="C147" s="31"/>
      <c r="D147" s="31"/>
      <c r="E147" s="28"/>
      <c r="F147" s="97"/>
      <c r="G147" s="31"/>
      <c r="H147" s="31"/>
      <c r="I147" s="31"/>
      <c r="J147" s="31"/>
      <c r="K147" s="38"/>
      <c r="L147" s="33"/>
      <c r="M147" s="97"/>
      <c r="N147" s="39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4.25">
      <c r="A148" s="31"/>
      <c r="B148" s="31"/>
      <c r="C148" s="31"/>
      <c r="D148" s="31"/>
      <c r="E148" s="28"/>
      <c r="F148" s="97"/>
      <c r="G148" s="31"/>
      <c r="H148" s="31"/>
      <c r="I148" s="31"/>
      <c r="J148" s="31"/>
      <c r="K148" s="38"/>
      <c r="L148" s="33"/>
      <c r="M148" s="97"/>
      <c r="N148" s="39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14.25">
      <c r="A149" s="31"/>
      <c r="B149" s="31"/>
      <c r="C149" s="31"/>
      <c r="D149" s="31"/>
      <c r="E149" s="28"/>
      <c r="F149" s="97"/>
      <c r="G149" s="31"/>
      <c r="H149" s="31"/>
      <c r="I149" s="31"/>
      <c r="J149" s="31"/>
      <c r="K149" s="38"/>
      <c r="L149" s="33"/>
      <c r="M149" s="97"/>
      <c r="N149" s="39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4.25">
      <c r="A150" s="31"/>
      <c r="B150" s="31"/>
      <c r="C150" s="31"/>
      <c r="D150" s="31"/>
      <c r="E150" s="28"/>
      <c r="F150" s="97"/>
      <c r="G150" s="31"/>
      <c r="H150" s="31"/>
      <c r="I150" s="31"/>
      <c r="J150" s="31"/>
      <c r="K150" s="38"/>
      <c r="L150" s="33"/>
      <c r="M150" s="97"/>
      <c r="N150" s="39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spans="1:25" ht="14.25">
      <c r="A151" s="31"/>
      <c r="B151" s="31"/>
      <c r="C151" s="31"/>
      <c r="D151" s="31"/>
      <c r="E151" s="28"/>
      <c r="F151" s="97"/>
      <c r="G151" s="31"/>
      <c r="H151" s="31"/>
      <c r="I151" s="31"/>
      <c r="J151" s="31"/>
      <c r="K151" s="38"/>
      <c r="L151" s="33"/>
      <c r="M151" s="97"/>
      <c r="N151" s="39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spans="1:25" ht="14.25">
      <c r="A152" s="31"/>
      <c r="B152" s="31"/>
      <c r="C152" s="31"/>
      <c r="D152" s="31"/>
      <c r="E152" s="28"/>
      <c r="F152" s="97"/>
      <c r="G152" s="31"/>
      <c r="H152" s="31"/>
      <c r="I152" s="31"/>
      <c r="J152" s="31"/>
      <c r="K152" s="38"/>
      <c r="L152" s="33"/>
      <c r="M152" s="97"/>
      <c r="N152" s="39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spans="1:25" ht="14.25">
      <c r="A153" s="31"/>
      <c r="B153" s="31"/>
      <c r="C153" s="31"/>
      <c r="D153" s="31"/>
      <c r="E153" s="28"/>
      <c r="F153" s="97"/>
      <c r="G153" s="31"/>
      <c r="H153" s="31"/>
      <c r="I153" s="31"/>
      <c r="J153" s="31"/>
      <c r="K153" s="38"/>
      <c r="L153" s="33"/>
      <c r="M153" s="97"/>
      <c r="N153" s="39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spans="1:25" ht="14.25">
      <c r="A154" s="31"/>
      <c r="B154" s="31"/>
      <c r="C154" s="31"/>
      <c r="D154" s="31"/>
      <c r="E154" s="28"/>
      <c r="F154" s="97"/>
      <c r="G154" s="31"/>
      <c r="H154" s="31"/>
      <c r="I154" s="31"/>
      <c r="J154" s="31"/>
      <c r="K154" s="38"/>
      <c r="L154" s="33"/>
      <c r="M154" s="97"/>
      <c r="N154" s="39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14.25">
      <c r="A155" s="31"/>
      <c r="B155" s="31"/>
      <c r="C155" s="31"/>
      <c r="D155" s="31"/>
      <c r="E155" s="28"/>
      <c r="F155" s="97"/>
      <c r="G155" s="31"/>
      <c r="H155" s="31"/>
      <c r="I155" s="31"/>
      <c r="J155" s="31"/>
      <c r="K155" s="38"/>
      <c r="L155" s="33"/>
      <c r="M155" s="97"/>
      <c r="N155" s="39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spans="1:25" ht="14.25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spans="1:25" ht="14.25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spans="1:25" ht="14.25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spans="1:25" ht="14.25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spans="1:25" ht="14.25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spans="1:25" ht="14.25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spans="1:25" ht="14.25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spans="1:25" ht="14.25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spans="1:25" ht="14.25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spans="1:25" ht="14.25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spans="1:25" ht="14.25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14.25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spans="1:25" ht="14.25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spans="1:25" ht="14.25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spans="1:25" ht="14.25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spans="1:25" ht="14.25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spans="1:25" ht="14.25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spans="1:25" ht="14.25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spans="1:25" ht="14.25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spans="1:25" ht="14.25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spans="1:25" ht="14.25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spans="1:25" ht="14.25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spans="1:25" ht="14.25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spans="1:25" ht="14.25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spans="1:25" ht="14.25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spans="1:25" ht="14.25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spans="1:25" ht="14.25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spans="1:25" ht="14.25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spans="1:25" ht="14.25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spans="1:25" ht="14.25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spans="1:25" ht="14.25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spans="1:25" ht="14.25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spans="1:25" ht="14.25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spans="1:25" ht="14.25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spans="1:25" ht="14.25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spans="1:25" ht="14.25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spans="1:25" ht="14.25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14.25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spans="1:25" ht="14.25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spans="1:25" ht="14.25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spans="1:25" ht="14.25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spans="1:25" ht="14.25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spans="1:25" ht="14.25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spans="1:25" ht="14.25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ht="14.25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spans="1:25" ht="14.25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spans="1:25" ht="14.25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spans="1:25" ht="14.25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spans="1:25" ht="14.25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spans="1:25" ht="14.25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spans="1:25" ht="14.25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spans="1:25" ht="14.25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14.25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spans="1:25" ht="14.25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ht="14.25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spans="1:25" ht="14.25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spans="1:25" ht="14.25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spans="1:25" ht="14.25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spans="1:25" ht="14.25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spans="1:25" ht="14.25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spans="1:25" ht="14.25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spans="1:25" ht="14.25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spans="1:25" ht="14.25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spans="1:25" ht="14.25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spans="1:25" ht="14.25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spans="1:25" ht="14.25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spans="1:25" ht="14.25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spans="1:25" ht="14.25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spans="1:25" ht="14.25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spans="1:25" ht="14.25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spans="1:25" ht="14.25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spans="1:25" ht="14.25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spans="1:25" ht="14.25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spans="1:25" ht="14.25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spans="1:25" ht="14.25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spans="1:25" ht="14.25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spans="1:25" ht="14.25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spans="1:25" ht="14.25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ht="14.25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spans="1:25" ht="14.25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spans="1:25" ht="14.25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spans="1:25" ht="14.25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spans="1:25" ht="14.25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spans="1:25" ht="14.25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spans="1:25" ht="14.25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spans="1:25" ht="14.25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14.25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spans="1:25" ht="14.25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spans="1:25" ht="14.25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14.25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14.25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14.25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14.25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14.25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14.25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14.25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14.25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14.25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14.25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14.25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14.25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14.25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14.25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14.25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14.25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14.25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14.25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14.25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ht="14.25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spans="1:25" ht="14.25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ht="14.25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spans="1:25" ht="14.25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14.25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spans="1:25" ht="14.25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spans="1:25" ht="14.25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spans="1:25" ht="14.25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spans="1:25" ht="14.25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spans="1:25" ht="14.25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spans="1:25" ht="14.25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spans="1:25" ht="14.25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14.25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spans="1:25" ht="14.25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spans="1:25" ht="14.25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spans="1:25" ht="14.25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spans="1:25" ht="14.25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spans="1:25" ht="14.25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spans="1:25" ht="14.25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spans="1:25" ht="14.25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spans="1:25" ht="14.25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spans="1:25" ht="14.25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14.25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spans="1:25" ht="14.25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spans="1:25" ht="14.25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spans="1:25" ht="14.25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spans="1:25" ht="14.25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spans="1:25" ht="14.25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spans="1:25" ht="14.25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spans="1:25" ht="14.25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spans="1:25" ht="14.25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spans="1:25" ht="14.25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spans="1:25" ht="14.25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spans="1:25" ht="14.25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spans="1:25" ht="14.25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spans="1:25" ht="14.25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spans="1:25" ht="14.25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spans="1:25" ht="14.25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spans="1:25" ht="14.25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spans="1:25" ht="14.25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spans="1:25" ht="14.25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spans="1:25" ht="14.25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spans="1:25" ht="14.25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spans="1:25" ht="14.25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spans="1:25" ht="14.25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spans="1:25" ht="14.25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spans="1:25" ht="14.25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spans="1:25" ht="14.25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spans="1:25" ht="14.25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spans="1:25" ht="14.25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spans="1:25" ht="14.25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14.25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spans="1:25" ht="14.25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spans="1:25" ht="14.25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spans="1:25" ht="14.25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spans="1:25" ht="14.25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spans="1:25" ht="14.25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spans="1:25" ht="14.25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14.25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14.25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14.25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4.25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4.25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4.25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4.25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4.25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4.25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4.25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4.25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4.25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4.25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4.25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4.25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4.25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4.25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4.25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4.25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4.25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4.25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4.25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4.25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4.25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4.25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4.25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4.25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4.25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4.25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4.25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4.25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4.25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4.25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4.25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4.25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4.25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4.25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4.25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4.25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4.25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4.25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4.25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4.25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4.25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4.25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4.25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14.25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14.25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14.25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14.25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14.25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14.25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14.25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14.25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14.25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14.25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14.25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14.25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14.25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14.25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14.25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14.25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14.25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14.25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14.25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14.25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14.25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4.25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14.25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14.25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14.25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14.25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14.25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14.25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14.25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14.25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14.25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14.25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14.25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14.25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14.25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14.25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14.25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4.25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14.25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14.25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14.25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14.25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ht="14.25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spans="1:25" ht="14.25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14.25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14.25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14.25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14.25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14.25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4.25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14.25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14.25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14.25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14.25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14.25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14.25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14.25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14.25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4.25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14.25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ht="14.25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spans="1:25" ht="14.25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14.25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14.25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14.25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14.25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14.25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14.25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14.25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14.25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14.25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14.25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ht="14.25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spans="1:25" ht="14.25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ht="14.25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spans="1:25" ht="14.25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ht="14.25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spans="1:25" ht="14.25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14.25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14.25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14.25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14.25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4.25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spans="1:25" ht="14.25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14.25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14.25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14.25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14.25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14.25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14.25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14.25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14.25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14.25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14.25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14.25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14.25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14.25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14.25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14.25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14.25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14.25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14.25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14.25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14.25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ht="14.25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spans="1:25" ht="14.25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4.25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spans="1:25" ht="14.25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ht="14.25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spans="1:25" ht="14.25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ht="14.25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spans="1:25" ht="14.25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ht="14.25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spans="1:25" ht="14.25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ht="14.25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4.25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ht="14.25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spans="1:25" ht="14.25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ht="14.25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spans="1:25" ht="14.25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ht="14.25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spans="1:25" ht="14.25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ht="14.25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spans="1:25" ht="14.25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ht="14.25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spans="1:25" ht="14.25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ht="14.25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spans="1:25" ht="14.25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ht="14.25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spans="1:25" ht="14.25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ht="14.25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spans="1:25" ht="14.25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14.25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14.25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ht="14.25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spans="1:25" ht="14.25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ht="14.25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spans="1:25" ht="14.25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ht="14.25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spans="1:25" ht="14.25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ht="14.25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spans="1:25" ht="14.25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ht="14.25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spans="1:25" ht="14.25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ht="14.25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spans="1:25" ht="14.25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ht="14.25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spans="1:25" ht="14.25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14.25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14.25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14.25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14.25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14.25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14.25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4.25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14.25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14.25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14.25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14.25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14.25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spans="1:25" ht="14.25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spans="1:25" ht="14.25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spans="1:25" ht="14.25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spans="1:25" ht="14.25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spans="1:25" ht="14.25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14.25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spans="1:25" ht="14.25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spans="1:25" ht="14.25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spans="1:25" ht="14.25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spans="1:25" ht="14.25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spans="1:25" ht="14.25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spans="1:25" ht="14.25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spans="1:25" ht="14.25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spans="1:25" ht="14.25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spans="1:25" ht="14.25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spans="1:25" ht="14.25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spans="1:25" ht="14.25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spans="1:25" ht="14.25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spans="1:25" ht="14.25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spans="1:25" ht="14.25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spans="1:25" ht="14.25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spans="1:25" ht="14.25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spans="1:25" ht="14.25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spans="1:25" ht="14.25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spans="1:25" ht="14.25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spans="1:25" ht="14.25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spans="1:25" ht="14.25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spans="1:25" ht="14.25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spans="1:25" ht="14.25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spans="1:25" ht="14.25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spans="1:25" ht="14.25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spans="1:25" ht="14.25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spans="1:25" ht="14.25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spans="1:25" ht="14.25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spans="1:25" ht="14.25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spans="1:25" ht="14.25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ht="14.25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spans="1:25" ht="14.25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spans="1:25" ht="14.25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spans="1:25" ht="14.25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spans="1:25" ht="14.25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spans="1:25" ht="14.25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spans="1:25" ht="14.25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spans="1:25" ht="14.25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spans="1:25" ht="14.25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spans="1:25" ht="14.25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spans="1:25" ht="14.25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spans="1:25" ht="14.25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spans="1:25" ht="14.25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spans="1:25" ht="14.25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14.25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spans="1:25" ht="14.25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spans="1:25" ht="14.25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spans="1:25" ht="14.25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spans="1:25" ht="14.25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spans="1:25" ht="14.25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spans="1:25" ht="14.25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spans="1:25" ht="14.25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spans="1:25" ht="14.25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spans="1:25" ht="14.25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14.25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spans="1:25" ht="14.25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spans="1:25" ht="14.25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spans="1:25" ht="14.25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spans="1:25" ht="14.25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spans="1:25" ht="14.25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spans="1:25" ht="14.25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spans="1:25" ht="14.25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spans="1:25" ht="14.25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spans="1:25" ht="14.25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spans="1:25" ht="14.25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spans="1:25" ht="14.25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spans="1:25" ht="14.25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spans="1:25" ht="14.25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spans="1:25" ht="14.25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14.25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spans="1:25" ht="14.25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spans="1:25" ht="14.25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spans="1:25" ht="14.25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spans="1:25" ht="14.25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spans="1:25" ht="14.25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spans="1:25" ht="14.25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14.25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spans="1:25" ht="14.25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spans="1:25" ht="14.25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spans="1:25" ht="14.25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spans="1:25" ht="14.25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spans="1:25" ht="14.25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spans="1:25" ht="14.25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spans="1:25" ht="14.25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spans="1:25" ht="14.25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spans="1:25" ht="14.25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spans="1:25" ht="14.25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spans="1:25" ht="14.25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spans="1:25" ht="14.25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spans="1:25" ht="14.25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spans="1:25" ht="14.25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14.25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spans="1:25" ht="14.25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spans="1:25" ht="14.25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spans="1:25" ht="14.25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spans="1:25" ht="14.25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spans="1:25" ht="14.25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spans="1:25" ht="14.25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spans="1:25" ht="14.25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spans="1:25" ht="14.25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spans="1:25" ht="14.25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spans="1:25" ht="14.25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spans="1:25" ht="14.25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spans="1:25" ht="14.25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spans="1:25" ht="14.25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spans="1:25" ht="14.25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14.25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spans="1:25" ht="14.25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spans="1:25" ht="14.25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spans="1:25" ht="14.25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spans="1:25" ht="14.25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spans="1:25" ht="14.25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spans="1:25" ht="14.25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spans="1:25" ht="14.25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spans="1:25" ht="14.25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spans="1:25" ht="14.25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spans="1:25" ht="14.25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spans="1:25" ht="14.25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spans="1:25" ht="14.25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spans="1:25" ht="14.25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spans="1:25" ht="14.25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spans="1:25" ht="14.25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spans="1:25" ht="14.25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spans="1:25" ht="14.25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spans="1:25" ht="14.25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spans="1:25" ht="14.25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spans="1:25" ht="14.25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spans="1:25" ht="14.25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spans="1:25" ht="14.25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spans="1:25" ht="14.25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spans="1:25" ht="14.25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spans="1:25" ht="14.25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spans="1:25" ht="14.25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spans="1:25" ht="14.25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spans="1:25" ht="14.25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spans="1:25" ht="14.25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spans="1:25" ht="14.25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spans="1:25" ht="14.25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14.25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spans="1:25" ht="14.25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spans="1:25" ht="14.25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spans="1:25" ht="14.25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spans="1:25" ht="14.25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spans="1:25" ht="14.25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spans="1:25" ht="14.25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spans="1:25" ht="14.25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spans="1:25" ht="14.25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spans="1:25" ht="14.25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spans="1:25" ht="14.25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14.25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spans="1:25" ht="14.25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spans="1:25" ht="14.25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spans="1:25" ht="14.25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spans="1:25" ht="14.25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spans="1:25" ht="14.25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spans="1:25" ht="14.25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spans="1:25" ht="14.25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spans="1:25" ht="14.25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spans="1:25" ht="14.25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spans="1:25" ht="14.25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spans="1:25" ht="14.25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spans="1:25" ht="14.25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spans="1:25" ht="14.25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spans="1:25" ht="14.25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spans="1:25" ht="14.25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spans="1:25" ht="14.25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spans="1:25" ht="14.25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spans="1:25" ht="14.25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spans="1:25" ht="14.25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spans="1:25" ht="14.25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spans="1:25" ht="14.25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spans="1:25" ht="14.25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spans="1:25" ht="14.25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spans="1:25" ht="14.25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spans="1:25" ht="14.25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spans="1:25" ht="14.25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spans="1:25" ht="14.25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spans="1:25" ht="14.25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spans="1:25" ht="14.25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spans="1:25" ht="14.25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spans="1:25" ht="14.25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spans="1:25" ht="14.25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spans="1:25" ht="14.25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spans="1:25" ht="14.25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spans="1:25" ht="14.25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spans="1:25" ht="14.25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spans="1:25" ht="14.25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spans="1:25" ht="14.25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spans="1:25" ht="14.25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spans="1:25" ht="14.25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spans="1:25" ht="14.25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spans="1:25" ht="14.25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spans="1:25" ht="14.25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spans="1:25" ht="14.25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spans="1:25" ht="14.25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spans="1:25" ht="14.25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spans="1:25" ht="14.25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spans="1:25" ht="14.25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spans="1:25" ht="14.25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spans="1:25" ht="14.25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spans="1:25" ht="14.25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14.25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spans="1:25" ht="14.25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spans="1:25" ht="14.25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spans="1:25" ht="14.25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spans="1:25" ht="14.25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spans="1:25" ht="14.25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spans="1:25" ht="14.25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spans="1:25" ht="14.25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spans="1:25" ht="14.25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spans="1:25" ht="14.25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spans="1:25" ht="14.25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spans="1:25" ht="14.25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spans="1:25" ht="14.25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spans="1:25" ht="14.25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spans="1:25" ht="14.25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spans="1:25" ht="14.25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spans="1:25" ht="14.25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spans="1:25" ht="14.25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spans="1:25" ht="14.25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spans="1:25" ht="14.25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14.25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spans="1:25" ht="14.25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spans="1:25" ht="14.25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spans="1:25" ht="14.25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spans="1:25" ht="14.25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spans="1:25" ht="14.25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spans="1:25" ht="14.25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spans="1:25" ht="14.25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spans="1:25" ht="14.25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spans="1:25" ht="14.25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spans="1:25" ht="14.25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spans="1:25" ht="14.25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spans="1:25" ht="14.25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spans="1:25" ht="14.25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spans="1:25" ht="14.25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spans="1:25" ht="14.25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spans="1:25" ht="14.25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spans="1:25" ht="14.25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14.25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spans="1:25" ht="14.25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spans="1:25" ht="14.25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spans="1:25" ht="14.25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spans="1:25" ht="14.25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spans="1:25" ht="14.25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spans="1:25" ht="14.25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14.25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spans="1:25" ht="14.25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spans="1:25" ht="14.25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spans="1:25" ht="14.25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spans="1:25" ht="14.25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spans="1:25" ht="14.25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spans="1:25" ht="14.25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spans="1:25" ht="14.25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spans="1:25" ht="14.25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spans="1:25" ht="14.25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spans="1:25" ht="14.25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spans="1:25" ht="14.25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spans="1:25" ht="14.25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spans="1:25" ht="14.25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spans="1:25" ht="14.25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spans="1:25" ht="14.25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spans="1:25" ht="14.25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spans="1:25" ht="14.25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spans="1:25" ht="14.25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spans="1:25" ht="14.25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spans="1:25" ht="14.25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spans="1:25" ht="14.25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spans="1:25" ht="14.25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spans="1:25" ht="14.25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spans="1:25" ht="14.25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spans="1:25" ht="14.25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spans="1:25" ht="14.25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spans="1:25" ht="14.25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spans="1:25" ht="14.25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spans="1:25" ht="14.25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spans="1:25" ht="14.25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spans="1:25" ht="14.25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spans="1:25" ht="14.25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spans="1:25" ht="14.25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spans="1:25" ht="14.25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spans="1:25" ht="14.25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spans="1:25" ht="14.25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spans="1:25" ht="14.25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spans="1:25" ht="14.25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spans="1:25" ht="14.25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spans="1:25" ht="14.25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spans="1:25" ht="14.25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14.25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spans="1:25" ht="14.25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spans="1:25" ht="14.25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spans="1:25" ht="14.25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spans="1:25" ht="14.25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spans="1:25" ht="14.25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spans="1:25" ht="14.25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spans="1:25" ht="14.25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spans="1:25" ht="14.25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spans="1:25" ht="14.25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spans="1:25" ht="14.25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spans="1:25" ht="14.25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spans="1:25" ht="14.25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spans="1:25" ht="14.25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spans="1:25" ht="14.25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spans="1:25" ht="14.25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spans="1:25" ht="14.25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spans="1:25" ht="14.25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spans="1:25" ht="14.25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spans="1:25" ht="14.25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spans="1:25" ht="14.25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spans="1:25" ht="14.25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spans="1:25" ht="14.25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spans="1:25" ht="14.25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spans="1:25" ht="14.25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spans="1:25" ht="14.25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spans="1:25" ht="14.25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spans="1:25" ht="14.25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spans="1:25" ht="14.25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spans="1:25" ht="14.25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spans="1:25" ht="14.25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spans="1:25" ht="14.25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spans="1:25" ht="14.25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spans="1:25" ht="14.25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spans="1:25" ht="14.25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spans="1:25" ht="14.25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spans="1:25" ht="14.25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spans="1:25" ht="14.25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spans="1:25" ht="14.25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spans="1:25" ht="14.25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14.25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spans="1:25" ht="14.25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spans="1:25" ht="14.25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spans="1:25" ht="14.25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spans="1:25" ht="14.25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spans="1:25" ht="14.25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spans="1:25" ht="14.25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spans="1:25" ht="14.25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spans="1:25" ht="14.25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spans="1:25" ht="14.25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spans="1:25" ht="14.25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spans="1:25" ht="14.25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spans="1:25" ht="14.25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spans="1:25" ht="14.25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spans="1:25" ht="14.25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spans="1:25" ht="14.25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spans="1:25" ht="14.25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spans="1:25" ht="14.25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spans="1:25" ht="14.25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spans="1:25" ht="14.25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spans="1:25" ht="14.25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14.25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4.25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4.25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spans="1:25" ht="14.25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spans="1:25" ht="14.25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spans="1:25" ht="14.25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 spans="1:25" ht="14.25">
      <c r="A889" s="190"/>
      <c r="B889" s="190"/>
      <c r="C889" s="190"/>
      <c r="D889" s="190"/>
      <c r="E889" s="28"/>
      <c r="F889" s="99"/>
      <c r="G889" s="190"/>
      <c r="H889" s="190"/>
      <c r="I889" s="190"/>
      <c r="J889" s="190"/>
      <c r="K889" s="113"/>
      <c r="L889" s="250"/>
      <c r="M889" s="99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spans="1:25" ht="14.25">
      <c r="A890" s="190"/>
      <c r="B890" s="190"/>
      <c r="C890" s="190"/>
      <c r="D890" s="190"/>
      <c r="E890" s="28"/>
      <c r="F890" s="99"/>
      <c r="G890" s="190"/>
      <c r="H890" s="190"/>
      <c r="I890" s="190"/>
      <c r="J890" s="190"/>
      <c r="K890" s="113"/>
      <c r="L890" s="250"/>
      <c r="M890" s="99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 spans="1:25" ht="14.25">
      <c r="A891" s="190"/>
      <c r="B891" s="190"/>
      <c r="C891" s="190"/>
      <c r="D891" s="190"/>
      <c r="E891" s="28"/>
      <c r="F891" s="99"/>
      <c r="G891" s="190"/>
      <c r="H891" s="190"/>
      <c r="I891" s="190"/>
      <c r="J891" s="190"/>
      <c r="K891" s="113"/>
      <c r="L891" s="250"/>
      <c r="M891" s="99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spans="1:25" ht="14.25">
      <c r="A892" s="190"/>
      <c r="B892" s="190"/>
      <c r="C892" s="190"/>
      <c r="D892" s="190"/>
      <c r="E892" s="28"/>
      <c r="F892" s="99"/>
      <c r="G892" s="190"/>
      <c r="H892" s="190"/>
      <c r="I892" s="190"/>
      <c r="J892" s="190"/>
      <c r="K892" s="113"/>
      <c r="L892" s="250"/>
      <c r="M892" s="99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spans="1:25" ht="14.25">
      <c r="A893" s="190"/>
      <c r="B893" s="190"/>
      <c r="C893" s="190"/>
      <c r="D893" s="190"/>
      <c r="E893" s="28"/>
      <c r="F893" s="99"/>
      <c r="G893" s="190"/>
      <c r="H893" s="190"/>
      <c r="I893" s="190"/>
      <c r="J893" s="190"/>
      <c r="K893" s="113"/>
      <c r="L893" s="250"/>
      <c r="M893" s="99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spans="1:25" ht="14.25">
      <c r="A894" s="190"/>
      <c r="B894" s="190"/>
      <c r="C894" s="190"/>
      <c r="D894" s="190"/>
      <c r="E894" s="28"/>
      <c r="F894" s="99"/>
      <c r="G894" s="190"/>
      <c r="H894" s="190"/>
      <c r="I894" s="190"/>
      <c r="J894" s="190"/>
      <c r="K894" s="113"/>
      <c r="L894" s="250"/>
      <c r="M894" s="99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spans="1:25" ht="14.25">
      <c r="A895" s="190"/>
      <c r="B895" s="190"/>
      <c r="C895" s="190"/>
      <c r="D895" s="190"/>
      <c r="E895" s="28"/>
      <c r="F895" s="99"/>
      <c r="G895" s="190"/>
      <c r="H895" s="190"/>
      <c r="I895" s="190"/>
      <c r="J895" s="190"/>
      <c r="K895" s="113"/>
      <c r="L895" s="250"/>
      <c r="M895" s="99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spans="1:25" ht="14.25">
      <c r="A896" s="190"/>
      <c r="B896" s="190"/>
      <c r="C896" s="190"/>
      <c r="D896" s="190"/>
      <c r="E896" s="28"/>
      <c r="F896" s="99"/>
      <c r="G896" s="190"/>
      <c r="H896" s="190"/>
      <c r="I896" s="190"/>
      <c r="J896" s="190"/>
      <c r="K896" s="113"/>
      <c r="L896" s="250"/>
      <c r="M896" s="99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 spans="1:25" ht="14.25">
      <c r="A897" s="190"/>
      <c r="B897" s="190"/>
      <c r="C897" s="190"/>
      <c r="D897" s="190"/>
      <c r="E897" s="28"/>
      <c r="F897" s="99"/>
      <c r="G897" s="190"/>
      <c r="H897" s="190"/>
      <c r="I897" s="190"/>
      <c r="J897" s="190"/>
      <c r="K897" s="113"/>
      <c r="L897" s="250"/>
      <c r="M897" s="99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spans="1:25" ht="14.25">
      <c r="A898" s="190"/>
      <c r="B898" s="190"/>
      <c r="C898" s="190"/>
      <c r="D898" s="190"/>
      <c r="E898" s="28"/>
      <c r="F898" s="99"/>
      <c r="G898" s="190"/>
      <c r="H898" s="190"/>
      <c r="I898" s="190"/>
      <c r="J898" s="190"/>
      <c r="K898" s="113"/>
      <c r="L898" s="250"/>
      <c r="M898" s="99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spans="1:25" ht="14.25">
      <c r="A899" s="190"/>
      <c r="B899" s="190"/>
      <c r="C899" s="190"/>
      <c r="D899" s="190"/>
      <c r="E899" s="28"/>
      <c r="F899" s="99"/>
      <c r="G899" s="190"/>
      <c r="H899" s="190"/>
      <c r="I899" s="190"/>
      <c r="J899" s="190"/>
      <c r="K899" s="113"/>
      <c r="L899" s="250"/>
      <c r="M899" s="99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spans="1:25" ht="14.25">
      <c r="A900" s="190"/>
      <c r="B900" s="190"/>
      <c r="C900" s="190"/>
      <c r="D900" s="190"/>
      <c r="E900" s="28"/>
      <c r="F900" s="99"/>
      <c r="G900" s="190"/>
      <c r="H900" s="190"/>
      <c r="I900" s="190"/>
      <c r="J900" s="190"/>
      <c r="K900" s="113"/>
      <c r="L900" s="250"/>
      <c r="M900" s="99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spans="1:25" ht="14.25">
      <c r="A901" s="190"/>
      <c r="B901" s="190"/>
      <c r="C901" s="190"/>
      <c r="D901" s="190"/>
      <c r="E901" s="28"/>
      <c r="F901" s="99"/>
      <c r="G901" s="190"/>
      <c r="H901" s="190"/>
      <c r="I901" s="190"/>
      <c r="J901" s="190"/>
      <c r="K901" s="113"/>
      <c r="L901" s="250"/>
      <c r="M901" s="99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spans="1:25" ht="14.25">
      <c r="A902" s="190"/>
      <c r="B902" s="190"/>
      <c r="C902" s="190"/>
      <c r="D902" s="190"/>
      <c r="E902" s="28"/>
      <c r="F902" s="99"/>
      <c r="G902" s="190"/>
      <c r="H902" s="190"/>
      <c r="I902" s="190"/>
      <c r="J902" s="190"/>
      <c r="K902" s="113"/>
      <c r="L902" s="250"/>
      <c r="M902" s="99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spans="1:25" ht="14.25">
      <c r="A903" s="190"/>
      <c r="B903" s="190"/>
      <c r="C903" s="190"/>
      <c r="D903" s="190"/>
      <c r="E903" s="28"/>
      <c r="F903" s="99"/>
      <c r="G903" s="190"/>
      <c r="H903" s="190"/>
      <c r="I903" s="190"/>
      <c r="J903" s="190"/>
      <c r="K903" s="113"/>
      <c r="L903" s="250"/>
      <c r="M903" s="99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spans="1:25" ht="14.25">
      <c r="A904" s="190"/>
      <c r="B904" s="190"/>
      <c r="C904" s="190"/>
      <c r="D904" s="190"/>
      <c r="E904" s="28"/>
      <c r="F904" s="99"/>
      <c r="G904" s="190"/>
      <c r="H904" s="190"/>
      <c r="I904" s="190"/>
      <c r="J904" s="190"/>
      <c r="K904" s="113"/>
      <c r="L904" s="250"/>
      <c r="M904" s="99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spans="1:25" ht="14.25">
      <c r="A905" s="190"/>
      <c r="B905" s="190"/>
      <c r="C905" s="190"/>
      <c r="D905" s="190"/>
      <c r="E905" s="28"/>
      <c r="F905" s="99"/>
      <c r="G905" s="190"/>
      <c r="H905" s="190"/>
      <c r="I905" s="190"/>
      <c r="J905" s="190"/>
      <c r="K905" s="113"/>
      <c r="L905" s="250"/>
      <c r="M905" s="99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spans="1:25" ht="14.25">
      <c r="A906" s="190"/>
      <c r="B906" s="190"/>
      <c r="C906" s="190"/>
      <c r="D906" s="190"/>
      <c r="E906" s="28"/>
      <c r="F906" s="99"/>
      <c r="G906" s="190"/>
      <c r="H906" s="190"/>
      <c r="I906" s="190"/>
      <c r="J906" s="190"/>
      <c r="K906" s="113"/>
      <c r="L906" s="250"/>
      <c r="M906" s="99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spans="1:25" ht="14.25">
      <c r="A907" s="190"/>
      <c r="B907" s="190"/>
      <c r="C907" s="190"/>
      <c r="D907" s="190"/>
      <c r="E907" s="28"/>
      <c r="F907" s="99"/>
      <c r="G907" s="190"/>
      <c r="H907" s="190"/>
      <c r="I907" s="190"/>
      <c r="J907" s="190"/>
      <c r="K907" s="113"/>
      <c r="L907" s="250"/>
      <c r="M907" s="99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spans="1:25" ht="14.25">
      <c r="A908" s="190"/>
      <c r="B908" s="190"/>
      <c r="C908" s="190"/>
      <c r="D908" s="190"/>
      <c r="E908" s="28"/>
      <c r="F908" s="99"/>
      <c r="G908" s="190"/>
      <c r="H908" s="190"/>
      <c r="I908" s="190"/>
      <c r="J908" s="190"/>
      <c r="K908" s="113"/>
      <c r="L908" s="250"/>
      <c r="M908" s="99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spans="1:25" ht="14.25">
      <c r="A909" s="190"/>
      <c r="B909" s="190"/>
      <c r="C909" s="190"/>
      <c r="D909" s="190"/>
      <c r="E909" s="28"/>
      <c r="F909" s="99"/>
      <c r="G909" s="190"/>
      <c r="H909" s="190"/>
      <c r="I909" s="190"/>
      <c r="J909" s="190"/>
      <c r="K909" s="113"/>
      <c r="L909" s="250"/>
      <c r="M909" s="99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spans="1:25" ht="14.25">
      <c r="A910" s="190"/>
      <c r="B910" s="190"/>
      <c r="C910" s="190"/>
      <c r="D910" s="190"/>
      <c r="E910" s="28"/>
      <c r="F910" s="99"/>
      <c r="G910" s="190"/>
      <c r="H910" s="190"/>
      <c r="I910" s="190"/>
      <c r="J910" s="190"/>
      <c r="K910" s="113"/>
      <c r="L910" s="250"/>
      <c r="M910" s="99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spans="1:25" ht="14.25">
      <c r="A911" s="190"/>
      <c r="B911" s="190"/>
      <c r="C911" s="190"/>
      <c r="D911" s="190"/>
      <c r="E911" s="28"/>
      <c r="F911" s="99"/>
      <c r="G911" s="190"/>
      <c r="H911" s="190"/>
      <c r="I911" s="190"/>
      <c r="J911" s="190"/>
      <c r="K911" s="113"/>
      <c r="L911" s="250"/>
      <c r="M911" s="99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spans="1:25" ht="14.25">
      <c r="A912" s="190"/>
      <c r="B912" s="190"/>
      <c r="C912" s="190"/>
      <c r="D912" s="190"/>
      <c r="E912" s="28"/>
      <c r="F912" s="99"/>
      <c r="G912" s="190"/>
      <c r="H912" s="190"/>
      <c r="I912" s="190"/>
      <c r="J912" s="190"/>
      <c r="K912" s="113"/>
      <c r="L912" s="250"/>
      <c r="M912" s="99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spans="1:25" ht="14.25">
      <c r="A913" s="190"/>
      <c r="B913" s="190"/>
      <c r="C913" s="190"/>
      <c r="D913" s="190"/>
      <c r="E913" s="28"/>
      <c r="F913" s="99"/>
      <c r="G913" s="190"/>
      <c r="H913" s="190"/>
      <c r="I913" s="190"/>
      <c r="J913" s="190"/>
      <c r="K913" s="113"/>
      <c r="L913" s="250"/>
      <c r="M913" s="99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spans="1:25" ht="14.25">
      <c r="A914" s="190"/>
      <c r="B914" s="190"/>
      <c r="C914" s="190"/>
      <c r="D914" s="190"/>
      <c r="E914" s="28"/>
      <c r="F914" s="99"/>
      <c r="G914" s="190"/>
      <c r="H914" s="190"/>
      <c r="I914" s="190"/>
      <c r="J914" s="190"/>
      <c r="K914" s="113"/>
      <c r="L914" s="250"/>
      <c r="M914" s="99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spans="1:25" ht="14.25">
      <c r="A915" s="190"/>
      <c r="B915" s="190"/>
      <c r="C915" s="190"/>
      <c r="D915" s="190"/>
      <c r="E915" s="28"/>
      <c r="F915" s="99"/>
      <c r="G915" s="190"/>
      <c r="H915" s="190"/>
      <c r="I915" s="190"/>
      <c r="J915" s="190"/>
      <c r="K915" s="113"/>
      <c r="L915" s="250"/>
      <c r="M915" s="99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spans="1:25" ht="14.25">
      <c r="A916" s="190"/>
      <c r="B916" s="190"/>
      <c r="C916" s="190"/>
      <c r="D916" s="190"/>
      <c r="E916" s="28"/>
      <c r="F916" s="99"/>
      <c r="G916" s="190"/>
      <c r="H916" s="190"/>
      <c r="I916" s="190"/>
      <c r="J916" s="190"/>
      <c r="K916" s="113"/>
      <c r="L916" s="250"/>
      <c r="M916" s="99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spans="1:25" ht="14.25">
      <c r="A917" s="190"/>
      <c r="B917" s="190"/>
      <c r="C917" s="190"/>
      <c r="D917" s="190"/>
      <c r="E917" s="28"/>
      <c r="F917" s="99"/>
      <c r="G917" s="190"/>
      <c r="H917" s="190"/>
      <c r="I917" s="190"/>
      <c r="J917" s="190"/>
      <c r="K917" s="113"/>
      <c r="L917" s="250"/>
      <c r="M917" s="99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spans="1:25" ht="14.25">
      <c r="A918" s="190"/>
      <c r="B918" s="190"/>
      <c r="C918" s="190"/>
      <c r="D918" s="190"/>
      <c r="E918" s="28"/>
      <c r="F918" s="99"/>
      <c r="G918" s="190"/>
      <c r="H918" s="190"/>
      <c r="I918" s="190"/>
      <c r="J918" s="190"/>
      <c r="K918" s="113"/>
      <c r="L918" s="250"/>
      <c r="M918" s="99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spans="1:25" ht="14.25">
      <c r="A919" s="190"/>
      <c r="B919" s="190"/>
      <c r="C919" s="190"/>
      <c r="D919" s="190"/>
      <c r="E919" s="28"/>
      <c r="F919" s="99"/>
      <c r="G919" s="190"/>
      <c r="H919" s="190"/>
      <c r="I919" s="190"/>
      <c r="J919" s="190"/>
      <c r="K919" s="113"/>
      <c r="L919" s="250"/>
      <c r="M919" s="99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spans="1:25" ht="14.25">
      <c r="A920" s="190"/>
      <c r="B920" s="190"/>
      <c r="C920" s="190"/>
      <c r="D920" s="190"/>
      <c r="E920" s="28"/>
      <c r="F920" s="99"/>
      <c r="G920" s="190"/>
      <c r="H920" s="190"/>
      <c r="I920" s="190"/>
      <c r="J920" s="190"/>
      <c r="K920" s="113"/>
      <c r="L920" s="250"/>
      <c r="M920" s="99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spans="1:25" ht="14.25">
      <c r="A921" s="190"/>
      <c r="B921" s="190"/>
      <c r="C921" s="190"/>
      <c r="D921" s="190"/>
      <c r="E921" s="28"/>
      <c r="F921" s="99"/>
      <c r="G921" s="190"/>
      <c r="H921" s="190"/>
      <c r="I921" s="190"/>
      <c r="J921" s="190"/>
      <c r="K921" s="113"/>
      <c r="L921" s="250"/>
      <c r="M921" s="99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spans="1:25" ht="14.25">
      <c r="A922" s="190"/>
      <c r="B922" s="190"/>
      <c r="C922" s="190"/>
      <c r="D922" s="190"/>
      <c r="E922" s="28"/>
      <c r="F922" s="99"/>
      <c r="G922" s="190"/>
      <c r="H922" s="190"/>
      <c r="I922" s="190"/>
      <c r="J922" s="190"/>
      <c r="K922" s="113"/>
      <c r="L922" s="250"/>
      <c r="M922" s="99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spans="1:25" ht="14.25">
      <c r="A923" s="190"/>
      <c r="B923" s="190"/>
      <c r="C923" s="190"/>
      <c r="D923" s="190"/>
      <c r="E923" s="28"/>
      <c r="F923" s="99"/>
      <c r="G923" s="190"/>
      <c r="H923" s="190"/>
      <c r="I923" s="190"/>
      <c r="J923" s="190"/>
      <c r="K923" s="113"/>
      <c r="L923" s="250"/>
      <c r="M923" s="99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spans="1:25" ht="14.25">
      <c r="A924" s="190"/>
      <c r="B924" s="190"/>
      <c r="C924" s="190"/>
      <c r="D924" s="190"/>
      <c r="E924" s="28"/>
      <c r="F924" s="99"/>
      <c r="G924" s="190"/>
      <c r="H924" s="190"/>
      <c r="I924" s="190"/>
      <c r="J924" s="190"/>
      <c r="K924" s="113"/>
      <c r="L924" s="250"/>
      <c r="M924" s="99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spans="1:25" ht="14.25">
      <c r="A925" s="190"/>
      <c r="B925" s="190"/>
      <c r="C925" s="190"/>
      <c r="D925" s="190"/>
      <c r="E925" s="28"/>
      <c r="F925" s="99"/>
      <c r="G925" s="190"/>
      <c r="H925" s="190"/>
      <c r="I925" s="190"/>
      <c r="J925" s="190"/>
      <c r="K925" s="113"/>
      <c r="L925" s="250"/>
      <c r="M925" s="99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spans="1:25" ht="14.25">
      <c r="A926" s="190"/>
      <c r="B926" s="190"/>
      <c r="C926" s="190"/>
      <c r="D926" s="190"/>
      <c r="E926" s="28"/>
      <c r="F926" s="99"/>
      <c r="G926" s="190"/>
      <c r="H926" s="190"/>
      <c r="I926" s="190"/>
      <c r="J926" s="190"/>
      <c r="K926" s="113"/>
      <c r="L926" s="250"/>
      <c r="M926" s="99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spans="1:25" ht="14.25">
      <c r="A927" s="190"/>
      <c r="B927" s="190"/>
      <c r="C927" s="190"/>
      <c r="D927" s="190"/>
      <c r="E927" s="28"/>
      <c r="F927" s="99"/>
      <c r="G927" s="190"/>
      <c r="H927" s="190"/>
      <c r="I927" s="190"/>
      <c r="J927" s="190"/>
      <c r="K927" s="113"/>
      <c r="L927" s="250"/>
      <c r="M927" s="99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spans="1:25" ht="14.25">
      <c r="A928" s="190"/>
      <c r="B928" s="190"/>
      <c r="C928" s="190"/>
      <c r="D928" s="190"/>
      <c r="E928" s="28"/>
      <c r="F928" s="99"/>
      <c r="G928" s="190"/>
      <c r="H928" s="190"/>
      <c r="I928" s="190"/>
      <c r="J928" s="190"/>
      <c r="K928" s="113"/>
      <c r="L928" s="250"/>
      <c r="M928" s="99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spans="1:25" ht="14.25">
      <c r="A929" s="190"/>
      <c r="B929" s="190"/>
      <c r="C929" s="190"/>
      <c r="D929" s="190"/>
      <c r="E929" s="28"/>
      <c r="F929" s="99"/>
      <c r="G929" s="190"/>
      <c r="H929" s="190"/>
      <c r="I929" s="190"/>
      <c r="J929" s="190"/>
      <c r="K929" s="113"/>
      <c r="L929" s="250"/>
      <c r="M929" s="99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spans="1:25" ht="14.25">
      <c r="A930" s="190"/>
      <c r="B930" s="190"/>
      <c r="C930" s="190"/>
      <c r="D930" s="190"/>
      <c r="E930" s="28"/>
      <c r="F930" s="99"/>
      <c r="G930" s="190"/>
      <c r="H930" s="190"/>
      <c r="I930" s="190"/>
      <c r="J930" s="190"/>
      <c r="K930" s="113"/>
      <c r="L930" s="250"/>
      <c r="M930" s="99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spans="1:25" ht="14.25">
      <c r="A931" s="190"/>
      <c r="B931" s="190"/>
      <c r="C931" s="190"/>
      <c r="D931" s="190"/>
      <c r="E931" s="28"/>
      <c r="F931" s="99"/>
      <c r="G931" s="190"/>
      <c r="H931" s="190"/>
      <c r="I931" s="190"/>
      <c r="J931" s="190"/>
      <c r="K931" s="113"/>
      <c r="L931" s="250"/>
      <c r="M931" s="99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spans="1:25" ht="14.25">
      <c r="A932" s="190"/>
      <c r="B932" s="190"/>
      <c r="C932" s="190"/>
      <c r="D932" s="190"/>
      <c r="E932" s="28"/>
      <c r="F932" s="99"/>
      <c r="G932" s="190"/>
      <c r="H932" s="190"/>
      <c r="I932" s="190"/>
      <c r="J932" s="190"/>
      <c r="K932" s="113"/>
      <c r="L932" s="250"/>
      <c r="M932" s="99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spans="1:25" ht="14.25">
      <c r="A933" s="190"/>
      <c r="B933" s="190"/>
      <c r="C933" s="190"/>
      <c r="D933" s="190"/>
      <c r="E933" s="28"/>
      <c r="F933" s="99"/>
      <c r="G933" s="190"/>
      <c r="H933" s="190"/>
      <c r="I933" s="190"/>
      <c r="J933" s="190"/>
      <c r="K933" s="113"/>
      <c r="L933" s="250"/>
      <c r="M933" s="99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spans="1:25" ht="14.25">
      <c r="A934" s="190"/>
      <c r="B934" s="190"/>
      <c r="C934" s="190"/>
      <c r="D934" s="190"/>
      <c r="E934" s="28"/>
      <c r="F934" s="99"/>
      <c r="G934" s="190"/>
      <c r="H934" s="190"/>
      <c r="I934" s="190"/>
      <c r="J934" s="190"/>
      <c r="K934" s="113"/>
      <c r="L934" s="250"/>
      <c r="M934" s="99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spans="1:25" ht="14.25">
      <c r="A935" s="190"/>
      <c r="B935" s="190"/>
      <c r="C935" s="190"/>
      <c r="D935" s="190"/>
      <c r="E935" s="28"/>
      <c r="F935" s="99"/>
      <c r="G935" s="190"/>
      <c r="H935" s="190"/>
      <c r="I935" s="190"/>
      <c r="J935" s="190"/>
      <c r="K935" s="113"/>
      <c r="L935" s="250"/>
      <c r="M935" s="99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spans="1:25" ht="14.25">
      <c r="A936" s="190"/>
      <c r="B936" s="190"/>
      <c r="C936" s="190"/>
      <c r="D936" s="190"/>
      <c r="E936" s="28"/>
      <c r="F936" s="99"/>
      <c r="G936" s="190"/>
      <c r="H936" s="190"/>
      <c r="I936" s="190"/>
      <c r="J936" s="190"/>
      <c r="K936" s="113"/>
      <c r="L936" s="250"/>
      <c r="M936" s="99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spans="1:25" ht="14.25">
      <c r="A937" s="190"/>
      <c r="B937" s="190"/>
      <c r="C937" s="190"/>
      <c r="D937" s="190"/>
      <c r="E937" s="28"/>
      <c r="F937" s="99"/>
      <c r="G937" s="190"/>
      <c r="H937" s="190"/>
      <c r="I937" s="190"/>
      <c r="J937" s="190"/>
      <c r="K937" s="113"/>
      <c r="L937" s="250"/>
      <c r="M937" s="99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spans="1:25" ht="14.25">
      <c r="A938" s="190"/>
      <c r="B938" s="190"/>
      <c r="C938" s="190"/>
      <c r="D938" s="190"/>
      <c r="E938" s="28"/>
      <c r="F938" s="99"/>
      <c r="G938" s="190"/>
      <c r="H938" s="190"/>
      <c r="I938" s="190"/>
      <c r="J938" s="190"/>
      <c r="K938" s="113"/>
      <c r="L938" s="250"/>
      <c r="M938" s="99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spans="1:25" ht="14.25">
      <c r="A939" s="190"/>
      <c r="B939" s="190"/>
      <c r="C939" s="190"/>
      <c r="D939" s="190"/>
      <c r="E939" s="28"/>
      <c r="F939" s="99"/>
      <c r="G939" s="190"/>
      <c r="H939" s="190"/>
      <c r="I939" s="190"/>
      <c r="J939" s="190"/>
      <c r="K939" s="113"/>
      <c r="L939" s="250"/>
      <c r="M939" s="99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spans="1:25" ht="14.25">
      <c r="A940" s="190"/>
      <c r="B940" s="190"/>
      <c r="C940" s="190"/>
      <c r="D940" s="190"/>
      <c r="E940" s="28"/>
      <c r="F940" s="99"/>
      <c r="G940" s="190"/>
      <c r="H940" s="190"/>
      <c r="I940" s="190"/>
      <c r="J940" s="190"/>
      <c r="K940" s="113"/>
      <c r="L940" s="250"/>
      <c r="M940" s="99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spans="1:25" ht="14.25">
      <c r="A941" s="190"/>
      <c r="B941" s="190"/>
      <c r="C941" s="190"/>
      <c r="D941" s="190"/>
      <c r="E941" s="28"/>
      <c r="F941" s="99"/>
      <c r="G941" s="190"/>
      <c r="H941" s="190"/>
      <c r="I941" s="190"/>
      <c r="J941" s="190"/>
      <c r="K941" s="113"/>
      <c r="L941" s="250"/>
      <c r="M941" s="99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spans="1:25" ht="14.25">
      <c r="A942" s="190"/>
      <c r="B942" s="190"/>
      <c r="C942" s="190"/>
      <c r="D942" s="190"/>
      <c r="E942" s="28"/>
      <c r="F942" s="99"/>
      <c r="G942" s="190"/>
      <c r="H942" s="190"/>
      <c r="I942" s="190"/>
      <c r="J942" s="190"/>
      <c r="K942" s="113"/>
      <c r="L942" s="250"/>
      <c r="M942" s="99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spans="1:25" ht="14.25">
      <c r="A943" s="190"/>
      <c r="B943" s="190"/>
      <c r="C943" s="190"/>
      <c r="D943" s="190"/>
      <c r="E943" s="28"/>
      <c r="F943" s="99"/>
      <c r="G943" s="190"/>
      <c r="H943" s="190"/>
      <c r="I943" s="190"/>
      <c r="J943" s="190"/>
      <c r="K943" s="113"/>
      <c r="L943" s="250"/>
      <c r="M943" s="99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spans="1:25" ht="14.25">
      <c r="A944" s="190"/>
      <c r="B944" s="190"/>
      <c r="C944" s="190"/>
      <c r="D944" s="190"/>
      <c r="E944" s="28"/>
      <c r="F944" s="99"/>
      <c r="G944" s="190"/>
      <c r="H944" s="190"/>
      <c r="I944" s="190"/>
      <c r="J944" s="190"/>
      <c r="K944" s="113"/>
      <c r="L944" s="250"/>
      <c r="M944" s="99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spans="1:25" ht="14.25">
      <c r="A945" s="190"/>
      <c r="B945" s="190"/>
      <c r="C945" s="190"/>
      <c r="D945" s="190"/>
      <c r="E945" s="28"/>
      <c r="F945" s="99"/>
      <c r="G945" s="190"/>
      <c r="H945" s="190"/>
      <c r="I945" s="190"/>
      <c r="J945" s="190"/>
      <c r="K945" s="113"/>
      <c r="L945" s="250"/>
      <c r="M945" s="99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spans="1:25" ht="14.25">
      <c r="A946" s="190"/>
      <c r="B946" s="190"/>
      <c r="C946" s="190"/>
      <c r="D946" s="190"/>
      <c r="E946" s="28"/>
      <c r="F946" s="99"/>
      <c r="G946" s="190"/>
      <c r="H946" s="190"/>
      <c r="I946" s="190"/>
      <c r="J946" s="190"/>
      <c r="K946" s="113"/>
      <c r="L946" s="250"/>
      <c r="M946" s="99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 spans="1:25" ht="14.25">
      <c r="A947" s="190"/>
      <c r="B947" s="190"/>
      <c r="C947" s="190"/>
      <c r="D947" s="190"/>
      <c r="E947" s="28"/>
      <c r="F947" s="99"/>
      <c r="G947" s="190"/>
      <c r="H947" s="190"/>
      <c r="I947" s="190"/>
      <c r="J947" s="190"/>
      <c r="K947" s="113"/>
      <c r="L947" s="250"/>
      <c r="M947" s="99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spans="1:25" ht="14.25">
      <c r="A948" s="190"/>
      <c r="B948" s="190"/>
      <c r="C948" s="190"/>
      <c r="D948" s="190"/>
      <c r="E948" s="28"/>
      <c r="F948" s="99"/>
      <c r="G948" s="190"/>
      <c r="H948" s="190"/>
      <c r="I948" s="190"/>
      <c r="J948" s="190"/>
      <c r="K948" s="113"/>
      <c r="L948" s="250"/>
      <c r="M948" s="99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 spans="1:25" ht="14.25">
      <c r="A949" s="190"/>
      <c r="B949" s="190"/>
      <c r="C949" s="190"/>
      <c r="D949" s="190"/>
      <c r="E949" s="28"/>
      <c r="F949" s="99"/>
      <c r="G949" s="190"/>
      <c r="H949" s="190"/>
      <c r="I949" s="190"/>
      <c r="J949" s="190"/>
      <c r="K949" s="113"/>
      <c r="L949" s="250"/>
      <c r="M949" s="99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spans="1:25" ht="14.25">
      <c r="A950" s="190"/>
      <c r="B950" s="190"/>
      <c r="C950" s="190"/>
      <c r="D950" s="190"/>
      <c r="E950" s="28"/>
      <c r="F950" s="99"/>
      <c r="G950" s="190"/>
      <c r="H950" s="190"/>
      <c r="I950" s="190"/>
      <c r="J950" s="190"/>
      <c r="K950" s="113"/>
      <c r="L950" s="250"/>
      <c r="M950" s="99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spans="1:25" ht="14.25">
      <c r="A951" s="190"/>
      <c r="B951" s="190"/>
      <c r="C951" s="190"/>
      <c r="D951" s="190"/>
      <c r="E951" s="28"/>
      <c r="F951" s="99"/>
      <c r="G951" s="190"/>
      <c r="H951" s="190"/>
      <c r="I951" s="190"/>
      <c r="J951" s="190"/>
      <c r="K951" s="113"/>
      <c r="L951" s="250"/>
      <c r="M951" s="99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spans="1:25" ht="14.25">
      <c r="A952" s="190"/>
      <c r="B952" s="190"/>
      <c r="C952" s="190"/>
      <c r="D952" s="190"/>
      <c r="E952" s="28"/>
      <c r="F952" s="99"/>
      <c r="G952" s="190"/>
      <c r="H952" s="190"/>
      <c r="I952" s="190"/>
      <c r="J952" s="190"/>
      <c r="K952" s="113"/>
      <c r="L952" s="250"/>
      <c r="M952" s="99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spans="1:25" ht="14.25">
      <c r="A953" s="190"/>
      <c r="B953" s="190"/>
      <c r="C953" s="190"/>
      <c r="D953" s="190"/>
      <c r="E953" s="28"/>
      <c r="F953" s="99"/>
      <c r="G953" s="190"/>
      <c r="H953" s="190"/>
      <c r="I953" s="190"/>
      <c r="J953" s="190"/>
      <c r="K953" s="113"/>
      <c r="L953" s="250"/>
      <c r="M953" s="99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spans="1:25" ht="14.25">
      <c r="A954" s="190"/>
      <c r="B954" s="190"/>
      <c r="C954" s="190"/>
      <c r="D954" s="190"/>
      <c r="E954" s="28"/>
      <c r="F954" s="99"/>
      <c r="G954" s="190"/>
      <c r="H954" s="190"/>
      <c r="I954" s="190"/>
      <c r="J954" s="190"/>
      <c r="K954" s="113"/>
      <c r="L954" s="250"/>
      <c r="M954" s="99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spans="1:25" ht="14.25">
      <c r="A955" s="190"/>
      <c r="B955" s="190"/>
      <c r="C955" s="190"/>
      <c r="D955" s="190"/>
      <c r="E955" s="28"/>
      <c r="F955" s="99"/>
      <c r="G955" s="190"/>
      <c r="H955" s="190"/>
      <c r="I955" s="190"/>
      <c r="J955" s="190"/>
      <c r="K955" s="113"/>
      <c r="L955" s="250"/>
      <c r="M955" s="99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spans="1:25" ht="14.25">
      <c r="A956" s="190"/>
      <c r="B956" s="190"/>
      <c r="C956" s="190"/>
      <c r="D956" s="190"/>
      <c r="E956" s="28"/>
      <c r="F956" s="99"/>
      <c r="G956" s="190"/>
      <c r="H956" s="190"/>
      <c r="I956" s="190"/>
      <c r="J956" s="190"/>
      <c r="K956" s="113"/>
      <c r="L956" s="250"/>
      <c r="M956" s="99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spans="1:25" ht="14.25">
      <c r="A957" s="190"/>
      <c r="B957" s="190"/>
      <c r="C957" s="190"/>
      <c r="D957" s="190"/>
      <c r="E957" s="28"/>
      <c r="F957" s="99"/>
      <c r="G957" s="190"/>
      <c r="H957" s="190"/>
      <c r="I957" s="190"/>
      <c r="J957" s="190"/>
      <c r="K957" s="113"/>
      <c r="L957" s="250"/>
      <c r="M957" s="99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spans="1:25" ht="14.25">
      <c r="A958" s="190"/>
      <c r="B958" s="190"/>
      <c r="C958" s="190"/>
      <c r="D958" s="190"/>
      <c r="E958" s="28"/>
      <c r="F958" s="99"/>
      <c r="G958" s="190"/>
      <c r="H958" s="190"/>
      <c r="I958" s="190"/>
      <c r="J958" s="190"/>
      <c r="K958" s="113"/>
      <c r="L958" s="250"/>
      <c r="M958" s="99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spans="1:25" ht="14.25">
      <c r="A959" s="190"/>
      <c r="B959" s="190"/>
      <c r="C959" s="190"/>
      <c r="D959" s="190"/>
      <c r="E959" s="28"/>
      <c r="F959" s="99"/>
      <c r="G959" s="190"/>
      <c r="H959" s="190"/>
      <c r="I959" s="190"/>
      <c r="J959" s="190"/>
      <c r="K959" s="113"/>
      <c r="L959" s="250"/>
      <c r="M959" s="99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spans="1:25" ht="14.25">
      <c r="A960" s="190"/>
      <c r="B960" s="190"/>
      <c r="C960" s="190"/>
      <c r="D960" s="190"/>
      <c r="E960" s="28"/>
      <c r="F960" s="99"/>
      <c r="G960" s="190"/>
      <c r="H960" s="190"/>
      <c r="I960" s="190"/>
      <c r="J960" s="190"/>
      <c r="K960" s="113"/>
      <c r="L960" s="250"/>
      <c r="M960" s="99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spans="1:25" ht="14.25">
      <c r="A961" s="190"/>
      <c r="B961" s="190"/>
      <c r="C961" s="190"/>
      <c r="D961" s="190"/>
      <c r="E961" s="28"/>
      <c r="F961" s="99"/>
      <c r="G961" s="190"/>
      <c r="H961" s="190"/>
      <c r="I961" s="190"/>
      <c r="J961" s="190"/>
      <c r="K961" s="113"/>
      <c r="L961" s="250"/>
      <c r="M961" s="99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spans="1:25" ht="14.25">
      <c r="A962" s="190"/>
      <c r="B962" s="190"/>
      <c r="C962" s="190"/>
      <c r="D962" s="190"/>
      <c r="E962" s="28"/>
      <c r="F962" s="99"/>
      <c r="G962" s="190"/>
      <c r="H962" s="190"/>
      <c r="I962" s="190"/>
      <c r="J962" s="190"/>
      <c r="K962" s="113"/>
      <c r="L962" s="250"/>
      <c r="M962" s="99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spans="1:25" ht="14.25">
      <c r="A963" s="190"/>
      <c r="B963" s="190"/>
      <c r="C963" s="190"/>
      <c r="D963" s="190"/>
      <c r="E963" s="28"/>
      <c r="F963" s="99"/>
      <c r="G963" s="190"/>
      <c r="H963" s="190"/>
      <c r="I963" s="190"/>
      <c r="J963" s="190"/>
      <c r="K963" s="113"/>
      <c r="L963" s="250"/>
      <c r="M963" s="99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spans="1:25" ht="14.25">
      <c r="A964" s="190"/>
      <c r="B964" s="190"/>
      <c r="C964" s="190"/>
      <c r="D964" s="190"/>
      <c r="E964" s="28"/>
      <c r="F964" s="99"/>
      <c r="G964" s="190"/>
      <c r="H964" s="190"/>
      <c r="I964" s="190"/>
      <c r="J964" s="190"/>
      <c r="K964" s="113"/>
      <c r="L964" s="250"/>
      <c r="M964" s="99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spans="1:25" ht="14.25">
      <c r="A965" s="190"/>
      <c r="B965" s="190"/>
      <c r="C965" s="190"/>
      <c r="D965" s="190"/>
      <c r="E965" s="28"/>
      <c r="F965" s="99"/>
      <c r="G965" s="190"/>
      <c r="H965" s="190"/>
      <c r="I965" s="190"/>
      <c r="J965" s="190"/>
      <c r="K965" s="113"/>
      <c r="L965" s="250"/>
      <c r="M965" s="99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spans="1:25" ht="14.25">
      <c r="A966" s="190"/>
      <c r="B966" s="190"/>
      <c r="C966" s="190"/>
      <c r="D966" s="190"/>
      <c r="E966" s="28"/>
      <c r="F966" s="99"/>
      <c r="G966" s="190"/>
      <c r="H966" s="190"/>
      <c r="I966" s="190"/>
      <c r="J966" s="190"/>
      <c r="K966" s="113"/>
      <c r="L966" s="250"/>
      <c r="M966" s="99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spans="1:25" ht="14.25">
      <c r="A967" s="190"/>
      <c r="B967" s="190"/>
      <c r="C967" s="190"/>
      <c r="D967" s="190"/>
      <c r="E967" s="28"/>
      <c r="F967" s="99"/>
      <c r="G967" s="190"/>
      <c r="H967" s="190"/>
      <c r="I967" s="190"/>
      <c r="J967" s="190"/>
      <c r="K967" s="113"/>
      <c r="L967" s="250"/>
      <c r="M967" s="99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spans="1:25" ht="14.25">
      <c r="A968" s="190"/>
      <c r="B968" s="190"/>
      <c r="C968" s="190"/>
      <c r="D968" s="190"/>
      <c r="E968" s="28"/>
      <c r="F968" s="99"/>
      <c r="G968" s="190"/>
      <c r="H968" s="190"/>
      <c r="I968" s="190"/>
      <c r="J968" s="190"/>
      <c r="K968" s="113"/>
      <c r="L968" s="250"/>
      <c r="M968" s="99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spans="1:25" ht="14.25">
      <c r="A969" s="190"/>
      <c r="B969" s="190"/>
      <c r="C969" s="190"/>
      <c r="D969" s="190"/>
      <c r="E969" s="28"/>
      <c r="F969" s="99"/>
      <c r="G969" s="190"/>
      <c r="H969" s="190"/>
      <c r="I969" s="190"/>
      <c r="J969" s="190"/>
      <c r="K969" s="113"/>
      <c r="L969" s="250"/>
      <c r="M969" s="99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spans="1:25" ht="14.25">
      <c r="A970" s="190"/>
      <c r="B970" s="190"/>
      <c r="C970" s="190"/>
      <c r="D970" s="190"/>
      <c r="E970" s="28"/>
      <c r="F970" s="99"/>
      <c r="G970" s="190"/>
      <c r="H970" s="190"/>
      <c r="I970" s="190"/>
      <c r="J970" s="190"/>
      <c r="K970" s="113"/>
      <c r="L970" s="250"/>
      <c r="M970" s="99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spans="1:25" ht="14.25">
      <c r="A971" s="190"/>
      <c r="B971" s="190"/>
      <c r="C971" s="190"/>
      <c r="D971" s="190"/>
      <c r="E971" s="28"/>
      <c r="F971" s="99"/>
      <c r="G971" s="190"/>
      <c r="H971" s="190"/>
      <c r="I971" s="190"/>
      <c r="J971" s="190"/>
      <c r="K971" s="113"/>
      <c r="L971" s="250"/>
      <c r="M971" s="99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spans="1:25" ht="14.25">
      <c r="A972" s="190"/>
      <c r="B972" s="190"/>
      <c r="C972" s="190"/>
      <c r="D972" s="190"/>
      <c r="E972" s="28"/>
      <c r="F972" s="99"/>
      <c r="G972" s="190"/>
      <c r="H972" s="190"/>
      <c r="I972" s="190"/>
      <c r="J972" s="190"/>
      <c r="K972" s="113"/>
      <c r="L972" s="250"/>
      <c r="M972" s="99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spans="1:25" ht="14.25">
      <c r="A973" s="190"/>
      <c r="B973" s="190"/>
      <c r="C973" s="190"/>
      <c r="D973" s="190"/>
      <c r="E973" s="28"/>
      <c r="F973" s="99"/>
      <c r="G973" s="190"/>
      <c r="H973" s="190"/>
      <c r="I973" s="190"/>
      <c r="J973" s="190"/>
      <c r="K973" s="113"/>
      <c r="L973" s="250"/>
      <c r="M973" s="99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spans="1:25" ht="14.25">
      <c r="A974" s="190"/>
      <c r="B974" s="190"/>
      <c r="C974" s="190"/>
      <c r="D974" s="190"/>
      <c r="E974" s="28"/>
      <c r="F974" s="99"/>
      <c r="G974" s="190"/>
      <c r="H974" s="190"/>
      <c r="I974" s="190"/>
      <c r="J974" s="190"/>
      <c r="K974" s="113"/>
      <c r="L974" s="250"/>
      <c r="M974" s="99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spans="1:25" ht="14.25">
      <c r="A975" s="190"/>
      <c r="B975" s="190"/>
      <c r="C975" s="190"/>
      <c r="D975" s="190"/>
      <c r="E975" s="28"/>
      <c r="F975" s="99"/>
      <c r="G975" s="190"/>
      <c r="H975" s="190"/>
      <c r="I975" s="190"/>
      <c r="J975" s="190"/>
      <c r="K975" s="113"/>
      <c r="L975" s="250"/>
      <c r="M975" s="99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spans="1:25" ht="14.25">
      <c r="A976" s="190"/>
      <c r="B976" s="190"/>
      <c r="C976" s="190"/>
      <c r="D976" s="190"/>
      <c r="E976" s="28"/>
      <c r="F976" s="99"/>
      <c r="G976" s="190"/>
      <c r="H976" s="190"/>
      <c r="I976" s="190"/>
      <c r="J976" s="190"/>
      <c r="K976" s="113"/>
      <c r="L976" s="250"/>
      <c r="M976" s="99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spans="1:25" ht="14.25">
      <c r="A977" s="190"/>
      <c r="B977" s="190"/>
      <c r="C977" s="190"/>
      <c r="D977" s="190"/>
      <c r="E977" s="28"/>
      <c r="F977" s="99"/>
      <c r="G977" s="190"/>
      <c r="H977" s="190"/>
      <c r="I977" s="190"/>
      <c r="J977" s="190"/>
      <c r="K977" s="113"/>
      <c r="L977" s="250"/>
      <c r="M977" s="99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spans="1:25" ht="14.25">
      <c r="A978" s="190"/>
      <c r="B978" s="190"/>
      <c r="C978" s="190"/>
      <c r="D978" s="190"/>
      <c r="E978" s="28"/>
      <c r="F978" s="99"/>
      <c r="G978" s="190"/>
      <c r="H978" s="190"/>
      <c r="I978" s="190"/>
      <c r="J978" s="190"/>
      <c r="K978" s="113"/>
      <c r="L978" s="250"/>
      <c r="M978" s="99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spans="1:25" ht="14.25">
      <c r="A979" s="190"/>
      <c r="B979" s="190"/>
      <c r="C979" s="190"/>
      <c r="D979" s="190"/>
      <c r="E979" s="28"/>
      <c r="F979" s="99"/>
      <c r="G979" s="190"/>
      <c r="H979" s="190"/>
      <c r="I979" s="190"/>
      <c r="J979" s="190"/>
      <c r="K979" s="113"/>
      <c r="L979" s="250"/>
      <c r="M979" s="99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spans="1:25" ht="14.25">
      <c r="A980" s="190"/>
      <c r="B980" s="190"/>
      <c r="C980" s="190"/>
      <c r="D980" s="190"/>
      <c r="E980" s="28"/>
      <c r="F980" s="99"/>
      <c r="G980" s="190"/>
      <c r="H980" s="190"/>
      <c r="I980" s="190"/>
      <c r="J980" s="190"/>
      <c r="K980" s="113"/>
      <c r="L980" s="250"/>
      <c r="M980" s="99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spans="1:25" ht="14.25">
      <c r="A981" s="190"/>
      <c r="B981" s="190"/>
      <c r="C981" s="190"/>
      <c r="D981" s="190"/>
      <c r="E981" s="28"/>
      <c r="F981" s="99"/>
      <c r="G981" s="190"/>
      <c r="H981" s="190"/>
      <c r="I981" s="190"/>
      <c r="J981" s="190"/>
      <c r="K981" s="113"/>
      <c r="L981" s="250"/>
      <c r="M981" s="99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spans="1:25" ht="14.25">
      <c r="A982" s="190"/>
      <c r="B982" s="190"/>
      <c r="C982" s="190"/>
      <c r="D982" s="190"/>
      <c r="E982" s="28"/>
      <c r="F982" s="99"/>
      <c r="G982" s="190"/>
      <c r="H982" s="190"/>
      <c r="I982" s="190"/>
      <c r="J982" s="190"/>
      <c r="K982" s="113"/>
      <c r="L982" s="250"/>
      <c r="M982" s="99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spans="1:25" ht="14.25">
      <c r="A983" s="190"/>
      <c r="B983" s="190"/>
      <c r="C983" s="190"/>
      <c r="D983" s="190"/>
      <c r="E983" s="28"/>
      <c r="F983" s="99"/>
      <c r="G983" s="190"/>
      <c r="H983" s="190"/>
      <c r="I983" s="190"/>
      <c r="J983" s="190"/>
      <c r="K983" s="113"/>
      <c r="L983" s="250"/>
      <c r="M983" s="99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spans="1:25" ht="14.25">
      <c r="A984" s="190"/>
      <c r="B984" s="190"/>
      <c r="C984" s="190"/>
      <c r="D984" s="190"/>
      <c r="E984" s="28"/>
      <c r="F984" s="99"/>
      <c r="G984" s="190"/>
      <c r="H984" s="190"/>
      <c r="I984" s="190"/>
      <c r="J984" s="190"/>
      <c r="K984" s="113"/>
      <c r="L984" s="250"/>
      <c r="M984" s="99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spans="1:25" ht="14.25">
      <c r="A985" s="190"/>
      <c r="B985" s="190"/>
      <c r="C985" s="190"/>
      <c r="D985" s="190"/>
      <c r="E985" s="28"/>
      <c r="F985" s="99"/>
      <c r="G985" s="190"/>
      <c r="H985" s="190"/>
      <c r="I985" s="190"/>
      <c r="J985" s="190"/>
      <c r="K985" s="113"/>
      <c r="L985" s="250"/>
      <c r="M985" s="99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spans="1:25" ht="14.25">
      <c r="A986" s="190"/>
      <c r="B986" s="190"/>
      <c r="C986" s="190"/>
      <c r="D986" s="190"/>
      <c r="E986" s="28"/>
      <c r="F986" s="99"/>
      <c r="G986" s="190"/>
      <c r="H986" s="190"/>
      <c r="I986" s="190"/>
      <c r="J986" s="190"/>
      <c r="K986" s="113"/>
      <c r="L986" s="250"/>
      <c r="M986" s="99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spans="1:25" ht="14.25">
      <c r="A987" s="190"/>
      <c r="B987" s="190"/>
      <c r="C987" s="190"/>
      <c r="D987" s="190"/>
      <c r="E987" s="28"/>
      <c r="F987" s="99"/>
      <c r="G987" s="190"/>
      <c r="H987" s="190"/>
      <c r="I987" s="190"/>
      <c r="J987" s="190"/>
      <c r="K987" s="113"/>
      <c r="L987" s="250"/>
      <c r="M987" s="99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spans="1:25" ht="14.25">
      <c r="A988" s="190"/>
      <c r="B988" s="190"/>
      <c r="C988" s="190"/>
      <c r="D988" s="190"/>
      <c r="E988" s="28"/>
      <c r="F988" s="99"/>
      <c r="G988" s="190"/>
      <c r="H988" s="190"/>
      <c r="I988" s="190"/>
      <c r="J988" s="190"/>
      <c r="K988" s="113"/>
      <c r="L988" s="250"/>
      <c r="M988" s="99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spans="1:25" ht="14.25">
      <c r="A989" s="190"/>
      <c r="B989" s="190"/>
      <c r="C989" s="190"/>
      <c r="D989" s="190"/>
      <c r="E989" s="28"/>
      <c r="F989" s="99"/>
      <c r="G989" s="190"/>
      <c r="H989" s="190"/>
      <c r="I989" s="190"/>
      <c r="J989" s="190"/>
      <c r="K989" s="113"/>
      <c r="L989" s="250"/>
      <c r="M989" s="99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spans="1:25" ht="14.25">
      <c r="A990" s="190"/>
      <c r="B990" s="190"/>
      <c r="C990" s="190"/>
      <c r="D990" s="190"/>
      <c r="E990" s="28"/>
      <c r="F990" s="99"/>
      <c r="G990" s="190"/>
      <c r="H990" s="190"/>
      <c r="I990" s="190"/>
      <c r="J990" s="190"/>
      <c r="K990" s="113"/>
      <c r="L990" s="250"/>
      <c r="M990" s="99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spans="1:25" ht="14.25">
      <c r="A991" s="190"/>
      <c r="B991" s="190"/>
      <c r="C991" s="190"/>
      <c r="D991" s="190"/>
      <c r="E991" s="28"/>
      <c r="F991" s="99"/>
      <c r="G991" s="190"/>
      <c r="H991" s="190"/>
      <c r="I991" s="190"/>
      <c r="J991" s="190"/>
      <c r="K991" s="113"/>
      <c r="L991" s="250"/>
      <c r="M991" s="99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spans="1:25" ht="14.25">
      <c r="A992" s="190"/>
      <c r="B992" s="190"/>
      <c r="C992" s="190"/>
      <c r="D992" s="190"/>
      <c r="E992" s="28"/>
      <c r="F992" s="99"/>
      <c r="G992" s="190"/>
      <c r="H992" s="190"/>
      <c r="I992" s="190"/>
      <c r="J992" s="190"/>
      <c r="K992" s="113"/>
      <c r="L992" s="250"/>
      <c r="M992" s="99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spans="1:25" ht="14.25">
      <c r="A993" s="190"/>
      <c r="B993" s="190"/>
      <c r="C993" s="190"/>
      <c r="D993" s="190"/>
      <c r="E993" s="28"/>
      <c r="F993" s="99"/>
      <c r="G993" s="190"/>
      <c r="H993" s="190"/>
      <c r="I993" s="190"/>
      <c r="J993" s="190"/>
      <c r="K993" s="113"/>
      <c r="L993" s="250"/>
      <c r="M993" s="99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spans="1:25" ht="14.25">
      <c r="A994" s="190"/>
      <c r="B994" s="190"/>
      <c r="C994" s="190"/>
      <c r="D994" s="190"/>
      <c r="E994" s="28"/>
      <c r="F994" s="99"/>
      <c r="G994" s="190"/>
      <c r="H994" s="190"/>
      <c r="I994" s="190"/>
      <c r="J994" s="190"/>
      <c r="K994" s="113"/>
      <c r="L994" s="250"/>
      <c r="M994" s="99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spans="1:25" ht="14.25">
      <c r="A995" s="190"/>
      <c r="B995" s="190"/>
      <c r="C995" s="190"/>
      <c r="D995" s="190"/>
      <c r="E995" s="28"/>
      <c r="F995" s="99"/>
      <c r="G995" s="190"/>
      <c r="H995" s="190"/>
      <c r="I995" s="190"/>
      <c r="J995" s="190"/>
      <c r="K995" s="113"/>
      <c r="L995" s="250"/>
      <c r="M995" s="99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spans="1:25" ht="14.25">
      <c r="A996" s="190"/>
      <c r="B996" s="190"/>
      <c r="C996" s="190"/>
      <c r="D996" s="190"/>
      <c r="E996" s="28"/>
      <c r="F996" s="99"/>
      <c r="G996" s="190"/>
      <c r="H996" s="190"/>
      <c r="I996" s="190"/>
      <c r="J996" s="190"/>
      <c r="K996" s="113"/>
      <c r="L996" s="250"/>
      <c r="M996" s="99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  <row r="997" spans="1:25" ht="14.25">
      <c r="A997" s="190"/>
      <c r="B997" s="190"/>
      <c r="C997" s="190"/>
      <c r="D997" s="190"/>
      <c r="E997" s="28"/>
      <c r="F997" s="99"/>
      <c r="G997" s="190"/>
      <c r="H997" s="190"/>
      <c r="I997" s="190"/>
      <c r="J997" s="190"/>
      <c r="K997" s="113"/>
      <c r="L997" s="250"/>
      <c r="M997" s="99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</row>
    <row r="998" spans="1:25" ht="14.25">
      <c r="A998" s="190"/>
      <c r="B998" s="190"/>
      <c r="C998" s="190"/>
      <c r="D998" s="190"/>
      <c r="E998" s="28"/>
      <c r="F998" s="99"/>
      <c r="G998" s="190"/>
      <c r="H998" s="190"/>
      <c r="I998" s="190"/>
      <c r="J998" s="190"/>
      <c r="K998" s="113"/>
      <c r="L998" s="250"/>
      <c r="M998" s="99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</row>
    <row r="999" spans="1:25" ht="14.25">
      <c r="A999" s="190"/>
      <c r="B999" s="190"/>
      <c r="C999" s="190"/>
      <c r="D999" s="190"/>
      <c r="E999" s="28"/>
      <c r="F999" s="99"/>
      <c r="G999" s="190"/>
      <c r="H999" s="190"/>
      <c r="I999" s="190"/>
      <c r="J999" s="190"/>
      <c r="K999" s="113"/>
      <c r="L999" s="250"/>
      <c r="M999" s="99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</row>
    <row r="1000" spans="1:25" ht="14.25">
      <c r="A1000" s="190"/>
      <c r="B1000" s="190"/>
      <c r="C1000" s="190"/>
      <c r="D1000" s="190"/>
      <c r="E1000" s="28"/>
      <c r="F1000" s="99"/>
      <c r="G1000" s="190"/>
      <c r="H1000" s="190"/>
      <c r="I1000" s="190"/>
      <c r="J1000" s="190"/>
      <c r="K1000" s="113"/>
      <c r="L1000" s="250"/>
      <c r="M1000" s="99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</row>
    <row r="1001" spans="1:25" ht="14.25">
      <c r="A1001" s="190"/>
      <c r="B1001" s="190"/>
      <c r="C1001" s="190"/>
      <c r="D1001" s="190"/>
      <c r="E1001" s="28"/>
      <c r="F1001" s="99"/>
      <c r="G1001" s="190"/>
      <c r="H1001" s="190"/>
      <c r="I1001" s="190"/>
      <c r="J1001" s="190"/>
      <c r="K1001" s="113"/>
      <c r="L1001" s="250"/>
      <c r="M1001" s="99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</row>
    <row r="1002" spans="1:25" ht="14.25">
      <c r="A1002" s="190"/>
      <c r="B1002" s="190"/>
      <c r="C1002" s="190"/>
      <c r="D1002" s="190"/>
      <c r="E1002" s="28"/>
      <c r="F1002" s="99"/>
      <c r="G1002" s="190"/>
      <c r="H1002" s="190"/>
      <c r="I1002" s="190"/>
      <c r="J1002" s="190"/>
      <c r="K1002" s="113"/>
      <c r="L1002" s="250"/>
      <c r="M1002" s="99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</row>
    <row r="1003" spans="1:25" ht="14.25">
      <c r="A1003" s="190"/>
      <c r="B1003" s="190"/>
      <c r="C1003" s="190"/>
      <c r="D1003" s="190"/>
      <c r="E1003" s="28"/>
      <c r="F1003" s="99"/>
      <c r="G1003" s="190"/>
      <c r="H1003" s="190"/>
      <c r="I1003" s="190"/>
      <c r="J1003" s="190"/>
      <c r="K1003" s="113"/>
      <c r="L1003" s="250"/>
      <c r="M1003" s="99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</row>
    <row r="1004" spans="1:25" ht="14.25">
      <c r="A1004" s="190"/>
      <c r="B1004" s="190"/>
      <c r="C1004" s="190"/>
      <c r="D1004" s="190"/>
      <c r="E1004" s="28"/>
      <c r="F1004" s="99"/>
      <c r="G1004" s="190"/>
      <c r="H1004" s="190"/>
      <c r="I1004" s="190"/>
      <c r="J1004" s="190"/>
      <c r="K1004" s="113"/>
      <c r="L1004" s="250"/>
      <c r="M1004" s="99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</row>
    <row r="1005" spans="1:25" ht="14.25">
      <c r="A1005" s="190"/>
      <c r="B1005" s="190"/>
      <c r="C1005" s="190"/>
      <c r="D1005" s="190"/>
      <c r="E1005" s="28"/>
      <c r="F1005" s="99"/>
      <c r="G1005" s="190"/>
      <c r="H1005" s="190"/>
      <c r="I1005" s="190"/>
      <c r="J1005" s="190"/>
      <c r="K1005" s="113"/>
      <c r="L1005" s="250"/>
      <c r="M1005" s="99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</row>
    <row r="1006" spans="1:25" ht="14.25">
      <c r="A1006" s="190"/>
      <c r="B1006" s="190"/>
      <c r="C1006" s="190"/>
      <c r="D1006" s="190"/>
      <c r="E1006" s="28"/>
      <c r="F1006" s="99"/>
      <c r="G1006" s="190"/>
      <c r="H1006" s="190"/>
      <c r="I1006" s="190"/>
      <c r="J1006" s="190"/>
      <c r="K1006" s="113"/>
      <c r="L1006" s="250"/>
      <c r="M1006" s="99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</row>
    <row r="1007" spans="1:25" ht="14.25">
      <c r="A1007" s="190"/>
      <c r="B1007" s="190"/>
      <c r="C1007" s="190"/>
      <c r="D1007" s="190"/>
      <c r="E1007" s="28"/>
      <c r="F1007" s="99"/>
      <c r="G1007" s="190"/>
      <c r="H1007" s="190"/>
      <c r="I1007" s="190"/>
      <c r="J1007" s="190"/>
      <c r="K1007" s="113"/>
      <c r="L1007" s="250"/>
      <c r="M1007" s="99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 spans="1:25" ht="14.25">
      <c r="A1008" s="190"/>
      <c r="B1008" s="190"/>
      <c r="C1008" s="190"/>
      <c r="D1008" s="190"/>
      <c r="E1008" s="28"/>
      <c r="F1008" s="99"/>
      <c r="G1008" s="190"/>
      <c r="H1008" s="190"/>
      <c r="I1008" s="190"/>
      <c r="J1008" s="190"/>
      <c r="K1008" s="113"/>
      <c r="L1008" s="250"/>
      <c r="M1008" s="99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</row>
    <row r="1009" spans="1:25" ht="14.25">
      <c r="A1009" s="190"/>
      <c r="B1009" s="190"/>
      <c r="C1009" s="190"/>
      <c r="D1009" s="190"/>
      <c r="E1009" s="28"/>
      <c r="F1009" s="99"/>
      <c r="G1009" s="190"/>
      <c r="H1009" s="190"/>
      <c r="I1009" s="190"/>
      <c r="J1009" s="190"/>
      <c r="K1009" s="113"/>
      <c r="L1009" s="250"/>
      <c r="M1009" s="99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</row>
    <row r="1010" spans="1:25" ht="14.25">
      <c r="A1010" s="190"/>
      <c r="B1010" s="190"/>
      <c r="C1010" s="190"/>
      <c r="D1010" s="190"/>
      <c r="E1010" s="28"/>
      <c r="F1010" s="99"/>
      <c r="G1010" s="190"/>
      <c r="H1010" s="190"/>
      <c r="I1010" s="190"/>
      <c r="J1010" s="190"/>
      <c r="K1010" s="113"/>
      <c r="L1010" s="250"/>
      <c r="M1010" s="99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</row>
    <row r="1011" spans="1:25" ht="14.25">
      <c r="A1011" s="190"/>
      <c r="B1011" s="190"/>
      <c r="C1011" s="190"/>
      <c r="D1011" s="190"/>
      <c r="E1011" s="28"/>
      <c r="F1011" s="99"/>
      <c r="G1011" s="190"/>
      <c r="H1011" s="190"/>
      <c r="I1011" s="190"/>
      <c r="J1011" s="190"/>
      <c r="K1011" s="113"/>
      <c r="L1011" s="250"/>
      <c r="M1011" s="99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</row>
    <row r="1012" spans="1:25" ht="14.25">
      <c r="A1012" s="190"/>
      <c r="B1012" s="190"/>
      <c r="C1012" s="190"/>
      <c r="D1012" s="190"/>
      <c r="E1012" s="28"/>
      <c r="F1012" s="99"/>
      <c r="G1012" s="190"/>
      <c r="H1012" s="190"/>
      <c r="I1012" s="190"/>
      <c r="J1012" s="190"/>
      <c r="K1012" s="113"/>
      <c r="L1012" s="250"/>
      <c r="M1012" s="99"/>
      <c r="N1012" s="105"/>
      <c r="O1012" s="105"/>
      <c r="P1012" s="105"/>
      <c r="Q1012" s="105"/>
      <c r="R1012" s="105"/>
      <c r="S1012" s="105"/>
      <c r="T1012" s="105"/>
      <c r="U1012" s="105"/>
      <c r="V1012" s="105"/>
      <c r="W1012" s="105"/>
      <c r="X1012" s="105"/>
      <c r="Y1012" s="105"/>
    </row>
    <row r="1013" spans="1:25" ht="14.25">
      <c r="A1013" s="190"/>
      <c r="B1013" s="190"/>
      <c r="C1013" s="190"/>
      <c r="D1013" s="190"/>
      <c r="E1013" s="28"/>
      <c r="F1013" s="99"/>
      <c r="G1013" s="190"/>
      <c r="H1013" s="190"/>
      <c r="I1013" s="190"/>
      <c r="J1013" s="190"/>
      <c r="K1013" s="113"/>
      <c r="L1013" s="250"/>
      <c r="M1013" s="99"/>
      <c r="N1013" s="105"/>
      <c r="O1013" s="105"/>
      <c r="P1013" s="105"/>
      <c r="Q1013" s="105"/>
      <c r="R1013" s="105"/>
      <c r="S1013" s="105"/>
      <c r="T1013" s="105"/>
      <c r="U1013" s="105"/>
      <c r="V1013" s="105"/>
      <c r="W1013" s="105"/>
      <c r="X1013" s="105"/>
      <c r="Y1013" s="105"/>
    </row>
    <row r="1014" spans="1:25" ht="14.25">
      <c r="A1014" s="190"/>
      <c r="B1014" s="190"/>
      <c r="C1014" s="190"/>
      <c r="D1014" s="190"/>
      <c r="E1014" s="28"/>
      <c r="F1014" s="99"/>
      <c r="G1014" s="190"/>
      <c r="H1014" s="190"/>
      <c r="I1014" s="190"/>
      <c r="J1014" s="190"/>
      <c r="K1014" s="113"/>
      <c r="L1014" s="250"/>
      <c r="M1014" s="99"/>
      <c r="N1014" s="105"/>
      <c r="O1014" s="105"/>
      <c r="P1014" s="105"/>
      <c r="Q1014" s="105"/>
      <c r="R1014" s="105"/>
      <c r="S1014" s="105"/>
      <c r="T1014" s="105"/>
      <c r="U1014" s="105"/>
      <c r="V1014" s="105"/>
      <c r="W1014" s="105"/>
      <c r="X1014" s="105"/>
      <c r="Y1014" s="105"/>
    </row>
    <row r="1015" spans="1:25" ht="14.25">
      <c r="A1015" s="190"/>
      <c r="B1015" s="190"/>
      <c r="C1015" s="190"/>
      <c r="D1015" s="190"/>
      <c r="E1015" s="28"/>
      <c r="F1015" s="99"/>
      <c r="G1015" s="190"/>
      <c r="H1015" s="190"/>
      <c r="I1015" s="190"/>
      <c r="J1015" s="190"/>
      <c r="K1015" s="113"/>
      <c r="L1015" s="250"/>
      <c r="M1015" s="99"/>
      <c r="N1015" s="105"/>
      <c r="O1015" s="105"/>
      <c r="P1015" s="105"/>
      <c r="Q1015" s="105"/>
      <c r="R1015" s="105"/>
      <c r="S1015" s="105"/>
      <c r="T1015" s="105"/>
      <c r="U1015" s="105"/>
      <c r="V1015" s="105"/>
      <c r="W1015" s="105"/>
      <c r="X1015" s="105"/>
      <c r="Y1015" s="105"/>
    </row>
    <row r="1016" spans="1:25" ht="14.25">
      <c r="A1016" s="190"/>
      <c r="B1016" s="190"/>
      <c r="C1016" s="190"/>
      <c r="D1016" s="190"/>
      <c r="E1016" s="28"/>
      <c r="F1016" s="99"/>
      <c r="G1016" s="190"/>
      <c r="H1016" s="190"/>
      <c r="I1016" s="190"/>
      <c r="J1016" s="190"/>
      <c r="K1016" s="113"/>
      <c r="L1016" s="250"/>
      <c r="M1016" s="99"/>
      <c r="N1016" s="105"/>
      <c r="O1016" s="105"/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5"/>
    </row>
    <row r="1017" spans="1:25" ht="14.25">
      <c r="A1017" s="190"/>
      <c r="B1017" s="190"/>
      <c r="C1017" s="190"/>
      <c r="D1017" s="190"/>
      <c r="E1017" s="28"/>
      <c r="F1017" s="99"/>
      <c r="G1017" s="190"/>
      <c r="H1017" s="190"/>
      <c r="I1017" s="190"/>
      <c r="J1017" s="190"/>
      <c r="K1017" s="113"/>
      <c r="L1017" s="250"/>
      <c r="M1017" s="99"/>
      <c r="N1017" s="105"/>
      <c r="O1017" s="105"/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5"/>
    </row>
    <row r="1018" spans="1:25" ht="14.25">
      <c r="A1018" s="190"/>
      <c r="B1018" s="190"/>
      <c r="C1018" s="190"/>
      <c r="D1018" s="190"/>
      <c r="E1018" s="28"/>
      <c r="F1018" s="99"/>
      <c r="G1018" s="190"/>
      <c r="H1018" s="190"/>
      <c r="I1018" s="190"/>
      <c r="J1018" s="190"/>
      <c r="K1018" s="113"/>
      <c r="L1018" s="250"/>
      <c r="M1018" s="99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</row>
    <row r="1019" spans="1:25" ht="14.25">
      <c r="A1019" s="190"/>
      <c r="B1019" s="190"/>
      <c r="C1019" s="190"/>
      <c r="D1019" s="190"/>
      <c r="E1019" s="28"/>
      <c r="F1019" s="99"/>
      <c r="G1019" s="190"/>
      <c r="H1019" s="190"/>
      <c r="I1019" s="190"/>
      <c r="J1019" s="190"/>
      <c r="K1019" s="113"/>
      <c r="L1019" s="250"/>
      <c r="M1019" s="99"/>
      <c r="N1019" s="105"/>
      <c r="O1019" s="105"/>
      <c r="P1019" s="105"/>
      <c r="Q1019" s="105"/>
      <c r="R1019" s="105"/>
      <c r="S1019" s="105"/>
      <c r="T1019" s="105"/>
      <c r="U1019" s="105"/>
      <c r="V1019" s="105"/>
      <c r="W1019" s="105"/>
      <c r="X1019" s="105"/>
      <c r="Y1019" s="105"/>
    </row>
    <row r="1020" spans="1:25" ht="14.25">
      <c r="A1020" s="190"/>
      <c r="B1020" s="190"/>
      <c r="C1020" s="190"/>
      <c r="D1020" s="190"/>
      <c r="E1020" s="28"/>
      <c r="F1020" s="99"/>
      <c r="G1020" s="190"/>
      <c r="H1020" s="190"/>
      <c r="I1020" s="190"/>
      <c r="J1020" s="190"/>
      <c r="K1020" s="113"/>
      <c r="L1020" s="250"/>
      <c r="M1020" s="99"/>
      <c r="N1020" s="105"/>
      <c r="O1020" s="105"/>
      <c r="P1020" s="105"/>
      <c r="Q1020" s="105"/>
      <c r="R1020" s="105"/>
      <c r="S1020" s="105"/>
      <c r="T1020" s="105"/>
      <c r="U1020" s="105"/>
      <c r="V1020" s="105"/>
      <c r="W1020" s="105"/>
      <c r="X1020" s="105"/>
      <c r="Y1020" s="105"/>
    </row>
    <row r="1021" spans="1:25" ht="14.25">
      <c r="A1021" s="190"/>
      <c r="B1021" s="190"/>
      <c r="C1021" s="190"/>
      <c r="D1021" s="190"/>
      <c r="E1021" s="28"/>
      <c r="F1021" s="99"/>
      <c r="G1021" s="190"/>
      <c r="H1021" s="190"/>
      <c r="I1021" s="190"/>
      <c r="J1021" s="190"/>
      <c r="K1021" s="113"/>
      <c r="L1021" s="250"/>
      <c r="M1021" s="99"/>
      <c r="N1021" s="105"/>
      <c r="O1021" s="105"/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</row>
  </sheetData>
  <conditionalFormatting sqref="C1:E1021">
    <cfRule type="cellIs" dxfId="10" priority="1" operator="equal">
      <formula>"Spec'd/Not Ordered"</formula>
    </cfRule>
  </conditionalFormatting>
  <conditionalFormatting sqref="C1:E1021">
    <cfRule type="cellIs" dxfId="9" priority="2" operator="equal">
      <formula>"Not Spec'd"</formula>
    </cfRule>
  </conditionalFormatting>
  <conditionalFormatting sqref="C1:E1021">
    <cfRule type="cellIs" dxfId="8" priority="3" operator="equal">
      <formula>"Received/Have"</formula>
    </cfRule>
  </conditionalFormatting>
  <conditionalFormatting sqref="C1:E1021">
    <cfRule type="cellIs" dxfId="7" priority="4" operator="equal">
      <formula>"Ordered"</formula>
    </cfRule>
  </conditionalFormatting>
  <conditionalFormatting sqref="C1:E1021">
    <cfRule type="cellIs" dxfId="6" priority="5" operator="equal">
      <formula>"Need More"</formula>
    </cfRule>
  </conditionalFormatting>
  <conditionalFormatting sqref="C1:E1021">
    <cfRule type="cellIs" dxfId="5" priority="6" operator="equal">
      <formula>"Installed"</formula>
    </cfRule>
  </conditionalFormatting>
  <conditionalFormatting sqref="D1:E1021">
    <cfRule type="cellIs" dxfId="4" priority="7" operator="equal">
      <formula>"Yes"</formula>
    </cfRule>
  </conditionalFormatting>
  <dataValidations count="6">
    <dataValidation type="list" allowBlank="1" sqref="E1" xr:uid="{00000000-0002-0000-0100-000000000000}">
      <formula1>"Progress Limiting?,These are not the options you are looking for"</formula1>
    </dataValidation>
    <dataValidation type="list" allowBlank="1" sqref="D2:D874" xr:uid="{00000000-0002-0000-0100-000001000000}">
      <formula1>"Not Available,Yes,Not Applicable"</formula1>
    </dataValidation>
    <dataValidation type="list" allowBlank="1" sqref="D1 D875:D1021" xr:uid="{00000000-0002-0000-0100-000002000000}">
      <formula1>"Spec Sheet Saved?,These are not the options you are looking for"</formula1>
    </dataValidation>
    <dataValidation type="list" allowBlank="1" sqref="C1" xr:uid="{00000000-0002-0000-0100-000003000000}">
      <formula1>"Status,These are not the options you are looking for"</formula1>
    </dataValidation>
    <dataValidation type="list" allowBlank="1" sqref="C2:C1021" xr:uid="{00000000-0002-0000-0100-000004000000}">
      <formula1>"Not Spec'd,Spec'd/Not Ordered,Ordered,Received/Have,Need More,Installed,-"</formula1>
    </dataValidation>
    <dataValidation type="list" allowBlank="1" sqref="E2:E1021" xr:uid="{00000000-0002-0000-0100-000005000000}">
      <formula1>"Yes,No,Defer"</formula1>
    </dataValidation>
  </dataValidations>
  <hyperlinks>
    <hyperlink ref="K6" r:id="rId1" location="4468k131/=16wtdld" xr:uid="{00000000-0004-0000-0100-000000000000}"/>
    <hyperlink ref="K7" r:id="rId2" xr:uid="{00000000-0004-0000-0100-000001000000}"/>
    <hyperlink ref="K11" r:id="rId3" xr:uid="{00000000-0004-0000-0100-000002000000}"/>
    <hyperlink ref="K17" r:id="rId4" xr:uid="{00000000-0004-0000-0100-000003000000}"/>
    <hyperlink ref="K18" r:id="rId5" xr:uid="{00000000-0004-0000-0100-000004000000}"/>
    <hyperlink ref="K19" r:id="rId6" xr:uid="{00000000-0004-0000-0100-000005000000}"/>
    <hyperlink ref="K20" r:id="rId7" location="98355k833/=19b9q0d" xr:uid="{00000000-0004-0000-0100-000006000000}"/>
    <hyperlink ref="K21" r:id="rId8" xr:uid="{00000000-0004-0000-0100-000007000000}"/>
    <hyperlink ref="K22" r:id="rId9" xr:uid="{00000000-0004-0000-0100-000008000000}"/>
    <hyperlink ref="J23" r:id="rId10" location="orders/=18trybt" xr:uid="{00000000-0004-0000-0100-000009000000}"/>
    <hyperlink ref="K24" r:id="rId11" xr:uid="{00000000-0004-0000-0100-00000A000000}"/>
    <hyperlink ref="K25" r:id="rId12" xr:uid="{00000000-0004-0000-0100-00000B000000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7.19921875" defaultRowHeight="15" customHeight="1"/>
  <cols>
    <col min="1" max="1" width="9.53125" customWidth="1"/>
    <col min="2" max="2" width="12.1328125" customWidth="1"/>
    <col min="3" max="3" width="12" customWidth="1"/>
    <col min="4" max="4" width="10" customWidth="1"/>
    <col min="5" max="5" width="22.1328125" customWidth="1"/>
    <col min="6" max="6" width="13.86328125" customWidth="1"/>
    <col min="7" max="7" width="4.796875" customWidth="1"/>
    <col min="9" max="9" width="10.19921875" customWidth="1"/>
    <col min="10" max="10" width="3.796875" customWidth="1"/>
    <col min="12" max="12" width="11.86328125" customWidth="1"/>
    <col min="13" max="13" width="13.1328125" customWidth="1"/>
    <col min="14" max="14" width="14" customWidth="1"/>
  </cols>
  <sheetData>
    <row r="1" spans="1:15">
      <c r="A1" s="1"/>
      <c r="B1" s="3" t="s">
        <v>0</v>
      </c>
      <c r="C1" s="4">
        <f>SUM(E4:F44)</f>
        <v>6886.09</v>
      </c>
      <c r="E1" s="5" t="s">
        <v>1</v>
      </c>
      <c r="F1" s="6">
        <f>SUM(E4:E44)</f>
        <v>6886.09</v>
      </c>
      <c r="H1" s="7" t="s">
        <v>2</v>
      </c>
      <c r="I1" s="8">
        <f>SUM(F4:F44)</f>
        <v>0</v>
      </c>
      <c r="K1" s="9" t="s">
        <v>3</v>
      </c>
      <c r="L1" s="10">
        <v>6860</v>
      </c>
      <c r="M1" s="9" t="s">
        <v>4</v>
      </c>
      <c r="N1" s="10">
        <f>L1-F1</f>
        <v>-26.090000000000146</v>
      </c>
    </row>
    <row r="2" spans="1:15">
      <c r="A2" s="1"/>
      <c r="B2" s="1"/>
      <c r="C2" s="1"/>
      <c r="D2" s="1"/>
      <c r="E2" s="1"/>
      <c r="F2" s="1"/>
      <c r="G2" s="11"/>
    </row>
    <row r="3" spans="1:15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/>
      <c r="H3" s="13"/>
      <c r="I3" s="13"/>
      <c r="J3" s="13"/>
      <c r="K3" s="13"/>
      <c r="L3" s="13"/>
      <c r="M3" s="13"/>
      <c r="N3" s="13"/>
      <c r="O3" s="13"/>
    </row>
    <row r="4" spans="1:15">
      <c r="A4" s="14">
        <v>42810</v>
      </c>
      <c r="B4" s="1" t="s">
        <v>12</v>
      </c>
      <c r="C4" s="1" t="s">
        <v>13</v>
      </c>
      <c r="D4" s="1" t="s">
        <v>14</v>
      </c>
      <c r="E4" s="1">
        <v>1109.4100000000001</v>
      </c>
      <c r="F4" s="11"/>
      <c r="G4" s="11"/>
    </row>
    <row r="5" spans="1:15">
      <c r="A5" s="14">
        <v>42837</v>
      </c>
      <c r="B5" s="1" t="s">
        <v>12</v>
      </c>
      <c r="C5" s="1" t="s">
        <v>13</v>
      </c>
      <c r="D5" s="1" t="s">
        <v>14</v>
      </c>
      <c r="E5" s="1">
        <v>317.87</v>
      </c>
      <c r="F5" s="11"/>
      <c r="G5" s="11"/>
    </row>
    <row r="6" spans="1:15">
      <c r="A6" s="14">
        <v>42837</v>
      </c>
      <c r="B6" s="1" t="s">
        <v>15</v>
      </c>
      <c r="C6" s="1" t="s">
        <v>16</v>
      </c>
      <c r="D6" s="1" t="s">
        <v>14</v>
      </c>
      <c r="E6" s="16">
        <v>355.5</v>
      </c>
      <c r="F6" s="11"/>
      <c r="G6" s="11"/>
    </row>
    <row r="7" spans="1:15">
      <c r="A7" s="18">
        <v>42871</v>
      </c>
      <c r="B7" s="1" t="s">
        <v>12</v>
      </c>
      <c r="C7" s="19" t="s">
        <v>19</v>
      </c>
      <c r="D7" s="1" t="s">
        <v>14</v>
      </c>
      <c r="E7" s="16">
        <v>96.64</v>
      </c>
      <c r="F7" s="11"/>
      <c r="G7" s="11"/>
    </row>
    <row r="8" spans="1:15">
      <c r="A8" s="18">
        <v>42871</v>
      </c>
      <c r="B8" s="1" t="s">
        <v>12</v>
      </c>
      <c r="C8" s="1" t="s">
        <v>22</v>
      </c>
      <c r="D8" s="1" t="s">
        <v>14</v>
      </c>
      <c r="E8" s="16">
        <v>125.71</v>
      </c>
      <c r="F8" s="11"/>
      <c r="G8" s="11"/>
    </row>
    <row r="9" spans="1:15">
      <c r="A9" s="18">
        <v>42871</v>
      </c>
      <c r="B9" s="1" t="s">
        <v>12</v>
      </c>
      <c r="C9" s="1" t="s">
        <v>23</v>
      </c>
      <c r="D9" s="1" t="s">
        <v>14</v>
      </c>
      <c r="E9" s="16">
        <v>52.96</v>
      </c>
      <c r="F9" s="11"/>
      <c r="G9" s="11"/>
    </row>
    <row r="10" spans="1:15">
      <c r="A10" s="18">
        <v>42878</v>
      </c>
      <c r="B10" s="1" t="s">
        <v>12</v>
      </c>
      <c r="C10" s="1" t="s">
        <v>24</v>
      </c>
      <c r="D10" s="1" t="s">
        <v>14</v>
      </c>
      <c r="E10" s="16">
        <v>1125</v>
      </c>
      <c r="F10" s="11"/>
      <c r="G10" s="11"/>
    </row>
    <row r="11" spans="1:15">
      <c r="A11" s="18">
        <v>42878</v>
      </c>
      <c r="B11" s="1" t="s">
        <v>25</v>
      </c>
      <c r="C11" s="1" t="s">
        <v>26</v>
      </c>
      <c r="D11" s="1" t="s">
        <v>14</v>
      </c>
      <c r="E11" s="16">
        <v>746</v>
      </c>
      <c r="F11" s="11"/>
      <c r="G11" s="11"/>
    </row>
    <row r="12" spans="1:15">
      <c r="A12" s="18">
        <v>42885</v>
      </c>
      <c r="B12" s="1" t="s">
        <v>12</v>
      </c>
      <c r="C12" s="1" t="s">
        <v>27</v>
      </c>
      <c r="D12" s="1" t="s">
        <v>14</v>
      </c>
      <c r="E12" s="21">
        <v>820</v>
      </c>
      <c r="F12" s="11"/>
      <c r="G12" s="11"/>
    </row>
    <row r="13" spans="1:15">
      <c r="A13" s="18">
        <v>42885</v>
      </c>
      <c r="B13" s="1" t="s">
        <v>12</v>
      </c>
      <c r="C13" s="1" t="s">
        <v>29</v>
      </c>
      <c r="D13" s="1" t="s">
        <v>14</v>
      </c>
      <c r="E13" s="16">
        <v>1160</v>
      </c>
      <c r="F13" s="11"/>
      <c r="G13" s="11"/>
    </row>
    <row r="14" spans="1:15">
      <c r="A14" s="18">
        <v>42885</v>
      </c>
      <c r="B14" s="1" t="s">
        <v>12</v>
      </c>
      <c r="C14" s="1" t="s">
        <v>30</v>
      </c>
      <c r="D14" s="1" t="s">
        <v>14</v>
      </c>
      <c r="E14" s="16">
        <v>611</v>
      </c>
      <c r="F14" s="11"/>
      <c r="G14" s="11"/>
    </row>
    <row r="15" spans="1:15">
      <c r="A15" s="18">
        <v>42885</v>
      </c>
      <c r="B15" s="1" t="s">
        <v>12</v>
      </c>
      <c r="C15" s="1" t="s">
        <v>13</v>
      </c>
      <c r="D15" s="1" t="s">
        <v>14</v>
      </c>
      <c r="E15" s="16">
        <v>366</v>
      </c>
      <c r="F15" s="11"/>
      <c r="G15" s="11"/>
    </row>
    <row r="16" spans="1:15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>
      <c r="A23" s="11"/>
      <c r="B23" s="11"/>
      <c r="C23" s="11"/>
      <c r="D23" s="11"/>
      <c r="E23" s="11"/>
      <c r="F23" s="11"/>
      <c r="G23" s="11"/>
    </row>
    <row r="24" spans="1:7">
      <c r="A24" s="11"/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1"/>
      <c r="B28" s="11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A34" s="11"/>
      <c r="B34" s="11"/>
      <c r="C34" s="11"/>
      <c r="D34" s="11"/>
      <c r="E34" s="11"/>
      <c r="F34" s="11"/>
      <c r="G34" s="11"/>
    </row>
    <row r="35" spans="1:7">
      <c r="A35" s="11"/>
      <c r="B35" s="11"/>
      <c r="C35" s="11"/>
      <c r="D35" s="11"/>
      <c r="E35" s="11"/>
      <c r="F35" s="11"/>
      <c r="G35" s="11"/>
    </row>
    <row r="36" spans="1:7">
      <c r="A36" s="11"/>
      <c r="B36" s="11"/>
      <c r="C36" s="11"/>
      <c r="D36" s="11"/>
      <c r="E36" s="11"/>
      <c r="F36" s="11"/>
      <c r="G36" s="11"/>
    </row>
    <row r="37" spans="1:7">
      <c r="A37" s="11"/>
      <c r="B37" s="11"/>
      <c r="C37" s="11"/>
      <c r="D37" s="11"/>
      <c r="E37" s="11"/>
      <c r="F37" s="11"/>
      <c r="G37" s="11"/>
    </row>
    <row r="38" spans="1:7">
      <c r="A38" s="11"/>
      <c r="B38" s="11"/>
      <c r="C38" s="11"/>
      <c r="D38" s="11"/>
      <c r="E38" s="11"/>
      <c r="F38" s="11"/>
      <c r="G38" s="11"/>
    </row>
    <row r="39" spans="1:7">
      <c r="A39" s="11"/>
      <c r="B39" s="11"/>
      <c r="C39" s="11"/>
      <c r="D39" s="11"/>
      <c r="E39" s="11"/>
      <c r="F39" s="11"/>
      <c r="G39" s="11"/>
    </row>
    <row r="40" spans="1:7">
      <c r="A40" s="11"/>
      <c r="B40" s="11"/>
      <c r="C40" s="11"/>
      <c r="D40" s="11"/>
      <c r="E40" s="11"/>
      <c r="F40" s="11"/>
      <c r="G40" s="11"/>
    </row>
    <row r="41" spans="1:7">
      <c r="A41" s="11"/>
      <c r="B41" s="11"/>
      <c r="C41" s="11"/>
      <c r="D41" s="11"/>
      <c r="E41" s="11"/>
      <c r="F41" s="11"/>
      <c r="G41" s="11"/>
    </row>
    <row r="42" spans="1:7">
      <c r="A42" s="11"/>
      <c r="B42" s="11"/>
      <c r="C42" s="11"/>
      <c r="D42" s="11"/>
      <c r="E42" s="11"/>
      <c r="F42" s="11"/>
      <c r="G42" s="11"/>
    </row>
    <row r="43" spans="1:7">
      <c r="A43" s="11"/>
      <c r="B43" s="11"/>
      <c r="C43" s="11"/>
      <c r="D43" s="11"/>
      <c r="E43" s="11"/>
      <c r="F43" s="11"/>
      <c r="G43" s="11"/>
    </row>
    <row r="44" spans="1:7">
      <c r="A44" s="11"/>
      <c r="B44" s="11"/>
      <c r="C44" s="11"/>
      <c r="D44" s="11"/>
      <c r="E44" s="11"/>
      <c r="F44" s="11"/>
      <c r="G44" s="11"/>
    </row>
  </sheetData>
  <dataValidations count="1">
    <dataValidation type="list" allowBlank="1" sqref="B4:B44" xr:uid="{00000000-0002-0000-0200-000000000000}">
      <formula1>"Consumables,DAQ,Igniter,LFE,Raw Materials,Test Stand,Other"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/>
  </sheetViews>
  <sheetFormatPr defaultColWidth="17.19921875" defaultRowHeight="15" customHeight="1"/>
  <sheetData>
    <row r="1" spans="1:10">
      <c r="A1" s="256" t="s">
        <v>42</v>
      </c>
      <c r="B1" s="257"/>
      <c r="C1" s="257"/>
      <c r="D1" s="257"/>
      <c r="E1" s="257"/>
      <c r="F1" s="257"/>
      <c r="G1" s="257"/>
    </row>
    <row r="2" spans="1:10">
      <c r="A2" s="37" t="s">
        <v>45</v>
      </c>
      <c r="B2" s="40">
        <v>8.6999999999999993</v>
      </c>
      <c r="C2" s="42">
        <v>6</v>
      </c>
      <c r="D2" s="40">
        <f t="shared" ref="D2:D13" si="0">C2*B2</f>
        <v>52.199999999999996</v>
      </c>
      <c r="E2" s="42" t="s">
        <v>55</v>
      </c>
      <c r="F2" s="55" t="str">
        <f>HYPERLINK("https://www.swagelok.com/en/catalog/Product/Detail?part=B-4-ME","https://www.swagelok.com/en/catalog/Product/Detail?part=B-4-ME")</f>
        <v>https://www.swagelok.com/en/catalog/Product/Detail?part=B-4-ME</v>
      </c>
      <c r="G2" s="57">
        <v>26</v>
      </c>
    </row>
    <row r="3" spans="1:10">
      <c r="A3" s="59" t="s">
        <v>63</v>
      </c>
      <c r="B3" s="61">
        <v>11.49</v>
      </c>
      <c r="C3" s="62">
        <v>2</v>
      </c>
      <c r="D3" s="61">
        <f t="shared" si="0"/>
        <v>22.98</v>
      </c>
      <c r="E3" s="62" t="s">
        <v>55</v>
      </c>
      <c r="F3" s="65" t="str">
        <f>HYPERLINK("https://www.swagelok.com/en/catalog/Product/Detail?part=B-4-SE","https://www.swagelok.com/en/catalog/Product/Detail?part=B-4-SE")</f>
        <v>https://www.swagelok.com/en/catalog/Product/Detail?part=B-4-SE</v>
      </c>
      <c r="G3" s="67">
        <v>27</v>
      </c>
    </row>
    <row r="4" spans="1:10">
      <c r="A4" s="59" t="s">
        <v>66</v>
      </c>
      <c r="B4" s="61">
        <v>3.52</v>
      </c>
      <c r="C4" s="62">
        <v>5</v>
      </c>
      <c r="D4" s="61">
        <f t="shared" si="0"/>
        <v>17.600000000000001</v>
      </c>
      <c r="E4" s="62" t="s">
        <v>55</v>
      </c>
      <c r="F4" s="65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67">
        <v>6</v>
      </c>
    </row>
    <row r="5" spans="1:10">
      <c r="A5" s="59" t="s">
        <v>70</v>
      </c>
      <c r="B5" s="61">
        <v>3.21</v>
      </c>
      <c r="C5" s="62">
        <v>1</v>
      </c>
      <c r="D5" s="61">
        <f t="shared" si="0"/>
        <v>3.21</v>
      </c>
      <c r="E5" s="62" t="s">
        <v>55</v>
      </c>
      <c r="F5" s="65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67">
        <v>54</v>
      </c>
    </row>
    <row r="6" spans="1:10">
      <c r="A6" s="59" t="s">
        <v>72</v>
      </c>
      <c r="B6" s="61">
        <v>25.05</v>
      </c>
      <c r="C6" s="62">
        <v>2</v>
      </c>
      <c r="D6" s="61">
        <f t="shared" si="0"/>
        <v>50.1</v>
      </c>
      <c r="E6" s="62" t="s">
        <v>55</v>
      </c>
      <c r="F6" s="65" t="str">
        <f>HYPERLINK("https://www.swagelok.com/en/catalog/Product/Detail?part=B-4C4-1","https://www.swagelok.com/en/catalog/Product/Detail?part=B-4C4-1")</f>
        <v>https://www.swagelok.com/en/catalog/Product/Detail?part=B-4C4-1</v>
      </c>
      <c r="G6" s="67">
        <v>10</v>
      </c>
    </row>
    <row r="7" spans="1:10">
      <c r="A7" s="59" t="s">
        <v>80</v>
      </c>
      <c r="B7" s="61">
        <v>28.88</v>
      </c>
      <c r="C7" s="62">
        <v>1</v>
      </c>
      <c r="D7" s="61">
        <f t="shared" si="0"/>
        <v>28.88</v>
      </c>
      <c r="E7" s="62" t="s">
        <v>55</v>
      </c>
      <c r="F7" s="65" t="str">
        <f>HYPERLINK("https://www.swagelok.com/en/catalog/Product/Detail?part=B-8-BT","https://www.swagelok.com/en/catalog/Product/Detail?part=B-8-BT")</f>
        <v>https://www.swagelok.com/en/catalog/Product/Detail?part=B-8-BT</v>
      </c>
      <c r="G7" s="67">
        <v>35</v>
      </c>
    </row>
    <row r="8" spans="1:10">
      <c r="A8" s="59" t="s">
        <v>84</v>
      </c>
      <c r="B8" s="61">
        <v>28.67</v>
      </c>
      <c r="C8" s="62">
        <v>1</v>
      </c>
      <c r="D8" s="61">
        <f t="shared" si="0"/>
        <v>28.67</v>
      </c>
      <c r="E8" s="62" t="s">
        <v>55</v>
      </c>
      <c r="F8" s="65" t="str">
        <f>HYPERLINK("https://www.swagelok.com/en/catalog/Product/Detail?part=B-8-ST","https://www.swagelok.com/en/catalog/Product/Detail?part=B-8-ST")</f>
        <v>https://www.swagelok.com/en/catalog/Product/Detail?part=B-8-ST</v>
      </c>
      <c r="G8" s="67">
        <v>34</v>
      </c>
    </row>
    <row r="9" spans="1:10">
      <c r="A9" s="59" t="s">
        <v>87</v>
      </c>
      <c r="B9" s="61">
        <v>6.01</v>
      </c>
      <c r="C9" s="62">
        <v>5</v>
      </c>
      <c r="D9" s="61">
        <f t="shared" si="0"/>
        <v>30.049999999999997</v>
      </c>
      <c r="E9" s="62" t="s">
        <v>55</v>
      </c>
      <c r="F9" s="65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67">
        <v>2</v>
      </c>
    </row>
    <row r="10" spans="1:10">
      <c r="A10" s="59" t="s">
        <v>90</v>
      </c>
      <c r="B10" s="61">
        <v>12.01</v>
      </c>
      <c r="C10" s="62">
        <v>2</v>
      </c>
      <c r="D10" s="61">
        <f t="shared" si="0"/>
        <v>24.02</v>
      </c>
      <c r="E10" s="62" t="s">
        <v>55</v>
      </c>
      <c r="F10" s="65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67">
        <v>20</v>
      </c>
    </row>
    <row r="11" spans="1:10">
      <c r="A11" s="59" t="s">
        <v>93</v>
      </c>
      <c r="B11" s="61">
        <v>19.77</v>
      </c>
      <c r="C11" s="62">
        <v>2</v>
      </c>
      <c r="D11" s="61">
        <f t="shared" si="0"/>
        <v>39.54</v>
      </c>
      <c r="E11" s="62" t="s">
        <v>55</v>
      </c>
      <c r="F11" s="65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67">
        <v>33</v>
      </c>
    </row>
    <row r="12" spans="1:10">
      <c r="A12" s="59" t="s">
        <v>96</v>
      </c>
      <c r="B12" s="61">
        <v>23.81</v>
      </c>
      <c r="C12" s="62">
        <v>4</v>
      </c>
      <c r="D12" s="61">
        <f t="shared" si="0"/>
        <v>95.24</v>
      </c>
      <c r="E12" s="62" t="s">
        <v>55</v>
      </c>
      <c r="F12" s="65" t="str">
        <f>HYPERLINK("https://www.swagelok.com/en/catalog/Product/Detail?part=B-810-4","https://www.swagelok.com/en/catalog/Product/Detail?part=B-810-4")</f>
        <v>https://www.swagelok.com/en/catalog/Product/Detail?part=B-810-4</v>
      </c>
      <c r="G12" s="67">
        <v>14</v>
      </c>
    </row>
    <row r="13" spans="1:10">
      <c r="A13" s="59" t="s">
        <v>100</v>
      </c>
      <c r="B13" s="61">
        <v>16.05</v>
      </c>
      <c r="C13" s="62">
        <v>2</v>
      </c>
      <c r="D13" s="61">
        <f t="shared" si="0"/>
        <v>32.1</v>
      </c>
      <c r="E13" s="62" t="s">
        <v>55</v>
      </c>
      <c r="F13" s="65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67">
        <v>29</v>
      </c>
    </row>
    <row r="15" spans="1:10">
      <c r="A15" s="258" t="s">
        <v>102</v>
      </c>
      <c r="B15" s="257"/>
      <c r="C15" s="257"/>
      <c r="D15" s="257"/>
      <c r="E15" s="257"/>
      <c r="F15" s="257"/>
      <c r="G15" s="257"/>
      <c r="H15" s="257"/>
      <c r="I15" s="257"/>
      <c r="J15" s="77" t="s">
        <v>103</v>
      </c>
    </row>
    <row r="16" spans="1:10">
      <c r="A16" s="78" t="s">
        <v>66</v>
      </c>
      <c r="B16" s="79" t="s">
        <v>44</v>
      </c>
      <c r="C16" s="79">
        <v>1</v>
      </c>
      <c r="D16" s="80" t="s">
        <v>106</v>
      </c>
      <c r="E16" s="81">
        <v>3.52</v>
      </c>
      <c r="F16" s="50">
        <f t="shared" ref="F16:F26" si="1">E16*C16</f>
        <v>3.52</v>
      </c>
      <c r="G16" s="84" t="s">
        <v>55</v>
      </c>
      <c r="H16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87">
        <v>6</v>
      </c>
      <c r="J16" s="88"/>
    </row>
    <row r="17" spans="1:10">
      <c r="A17" s="78" t="s">
        <v>116</v>
      </c>
      <c r="B17" s="79" t="s">
        <v>44</v>
      </c>
      <c r="C17" s="79">
        <v>8</v>
      </c>
      <c r="D17" s="80" t="s">
        <v>117</v>
      </c>
      <c r="E17" s="81">
        <v>4.04</v>
      </c>
      <c r="F17" s="50">
        <f t="shared" si="1"/>
        <v>32.32</v>
      </c>
      <c r="G17" s="84" t="s">
        <v>55</v>
      </c>
      <c r="H17" s="86" t="str">
        <f>HYPERLINK("https://www.swagelok.com/en/catalog/Product/Detail?part=B-4-HN","https://www.swagelok.com/en/catalog/Product/Detail?part=B-4-HN")</f>
        <v>https://www.swagelok.com/en/catalog/Product/Detail?part=B-4-HN</v>
      </c>
      <c r="I17" s="87">
        <v>8</v>
      </c>
      <c r="J17" s="101">
        <v>8</v>
      </c>
    </row>
    <row r="18" spans="1:10">
      <c r="A18" s="78" t="s">
        <v>120</v>
      </c>
      <c r="B18" s="79" t="s">
        <v>44</v>
      </c>
      <c r="C18" s="79">
        <v>2</v>
      </c>
      <c r="D18" s="80" t="s">
        <v>121</v>
      </c>
      <c r="E18" s="81">
        <v>6.84</v>
      </c>
      <c r="F18" s="50">
        <f t="shared" si="1"/>
        <v>13.68</v>
      </c>
      <c r="G18" s="84" t="s">
        <v>55</v>
      </c>
      <c r="H18" s="86" t="str">
        <f>HYPERLINK("https://www.swagelok.com/en/catalog/Product/Detail?part=B-400-9","https://www.swagelok.com/en/catalog/Product/Detail?part=B-400-9")</f>
        <v>https://www.swagelok.com/en/catalog/Product/Detail?part=B-400-9</v>
      </c>
      <c r="I18" s="87">
        <v>12</v>
      </c>
      <c r="J18" s="101">
        <v>2</v>
      </c>
    </row>
    <row r="19" spans="1:10">
      <c r="A19" s="103" t="s">
        <v>122</v>
      </c>
      <c r="B19" s="28" t="s">
        <v>44</v>
      </c>
      <c r="C19" s="28">
        <v>6</v>
      </c>
      <c r="D19" s="85" t="s">
        <v>123</v>
      </c>
      <c r="E19" s="50">
        <v>18.22</v>
      </c>
      <c r="F19" s="50">
        <f t="shared" si="1"/>
        <v>109.32</v>
      </c>
      <c r="G19" s="60" t="s">
        <v>55</v>
      </c>
      <c r="H19" s="86" t="str">
        <f>HYPERLINK("https://www.swagelok.com/en/catalog/Product/Detail?part=B-810-3","https://www.swagelok.com/en/catalog/Product/Detail?part=B-810-3")</f>
        <v>https://www.swagelok.com/en/catalog/Product/Detail?part=B-810-3</v>
      </c>
      <c r="I19" s="87">
        <v>18</v>
      </c>
      <c r="J19" s="101">
        <v>6</v>
      </c>
    </row>
    <row r="20" spans="1:10">
      <c r="A20" s="106" t="s">
        <v>124</v>
      </c>
      <c r="B20" s="28" t="s">
        <v>44</v>
      </c>
      <c r="C20" s="107">
        <v>6</v>
      </c>
      <c r="D20" s="85" t="s">
        <v>125</v>
      </c>
      <c r="E20" s="50">
        <v>6.84</v>
      </c>
      <c r="F20" s="50">
        <f t="shared" si="1"/>
        <v>41.04</v>
      </c>
      <c r="G20" s="60" t="s">
        <v>55</v>
      </c>
      <c r="H20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87">
        <v>22</v>
      </c>
      <c r="J20" s="101">
        <v>6</v>
      </c>
    </row>
    <row r="21" spans="1:10">
      <c r="A21" s="109" t="s">
        <v>126</v>
      </c>
      <c r="B21" s="27" t="s">
        <v>128</v>
      </c>
      <c r="C21" s="110">
        <v>10</v>
      </c>
      <c r="D21" s="29" t="s">
        <v>131</v>
      </c>
      <c r="E21" s="30">
        <v>3.42</v>
      </c>
      <c r="F21" s="50">
        <f t="shared" si="1"/>
        <v>34.200000000000003</v>
      </c>
      <c r="G21" s="27" t="s">
        <v>55</v>
      </c>
      <c r="H21" s="69" t="s">
        <v>132</v>
      </c>
      <c r="I21" s="43">
        <v>53</v>
      </c>
      <c r="J21" s="101">
        <v>10</v>
      </c>
    </row>
    <row r="22" spans="1:10">
      <c r="A22" s="112" t="s">
        <v>133</v>
      </c>
      <c r="B22" s="82" t="s">
        <v>44</v>
      </c>
      <c r="C22" s="115">
        <v>1</v>
      </c>
      <c r="D22" s="116" t="s">
        <v>136</v>
      </c>
      <c r="E22" s="117">
        <v>15.53</v>
      </c>
      <c r="F22" s="50">
        <f t="shared" si="1"/>
        <v>15.53</v>
      </c>
      <c r="G22" s="82" t="s">
        <v>55</v>
      </c>
      <c r="H22" s="119" t="s">
        <v>144</v>
      </c>
      <c r="I22" s="98">
        <v>59</v>
      </c>
      <c r="J22" s="88"/>
    </row>
    <row r="23" spans="1:10">
      <c r="A23" s="112" t="s">
        <v>150</v>
      </c>
      <c r="B23" s="82" t="s">
        <v>44</v>
      </c>
      <c r="C23" s="115">
        <v>3</v>
      </c>
      <c r="D23" s="116" t="s">
        <v>151</v>
      </c>
      <c r="E23" s="117">
        <v>9.84</v>
      </c>
      <c r="F23" s="50">
        <f t="shared" si="1"/>
        <v>29.52</v>
      </c>
      <c r="G23" s="82" t="s">
        <v>55</v>
      </c>
      <c r="H23" s="119" t="s">
        <v>152</v>
      </c>
      <c r="I23" s="98">
        <v>61</v>
      </c>
      <c r="J23" s="101">
        <v>3</v>
      </c>
    </row>
    <row r="24" spans="1:10">
      <c r="A24" s="122" t="s">
        <v>153</v>
      </c>
      <c r="B24" s="82" t="s">
        <v>44</v>
      </c>
      <c r="C24" s="123">
        <v>7</v>
      </c>
      <c r="D24" s="116" t="s">
        <v>154</v>
      </c>
      <c r="E24" s="117">
        <v>8.39</v>
      </c>
      <c r="F24" s="50">
        <f t="shared" si="1"/>
        <v>58.730000000000004</v>
      </c>
      <c r="G24" s="82" t="s">
        <v>55</v>
      </c>
      <c r="H24" s="119" t="s">
        <v>155</v>
      </c>
      <c r="I24" s="98">
        <v>63</v>
      </c>
      <c r="J24" s="88"/>
    </row>
    <row r="25" spans="1:10">
      <c r="A25" s="112" t="s">
        <v>156</v>
      </c>
      <c r="B25" s="82" t="s">
        <v>44</v>
      </c>
      <c r="C25" s="115">
        <v>2</v>
      </c>
      <c r="D25" s="116" t="s">
        <v>157</v>
      </c>
      <c r="E25" s="117">
        <v>3.94</v>
      </c>
      <c r="F25" s="50">
        <f t="shared" si="1"/>
        <v>7.88</v>
      </c>
      <c r="G25" s="82" t="s">
        <v>55</v>
      </c>
      <c r="H25" s="119" t="s">
        <v>158</v>
      </c>
      <c r="I25" s="98">
        <v>64</v>
      </c>
      <c r="J25" s="88"/>
    </row>
    <row r="26" spans="1:10">
      <c r="A26" s="112" t="s">
        <v>160</v>
      </c>
      <c r="B26" s="82" t="s">
        <v>44</v>
      </c>
      <c r="C26" s="115">
        <v>4</v>
      </c>
      <c r="D26" s="125"/>
      <c r="E26" s="117">
        <v>5.08</v>
      </c>
      <c r="F26" s="50">
        <f t="shared" si="1"/>
        <v>20.32</v>
      </c>
      <c r="G26" s="82" t="s">
        <v>55</v>
      </c>
      <c r="H26" s="119" t="s">
        <v>161</v>
      </c>
      <c r="I26" s="98">
        <v>65</v>
      </c>
      <c r="J26" s="101">
        <v>4</v>
      </c>
    </row>
    <row r="27" spans="1:10">
      <c r="A27" s="127"/>
      <c r="B27" s="31"/>
      <c r="C27" s="97"/>
      <c r="D27" s="97"/>
      <c r="E27" s="31"/>
      <c r="F27" s="31"/>
      <c r="G27" s="31"/>
      <c r="H27" s="38"/>
      <c r="I27" s="33"/>
      <c r="J27" s="128"/>
    </row>
    <row r="28" spans="1:10">
      <c r="A28" s="127"/>
      <c r="B28" s="31"/>
      <c r="C28" s="97"/>
      <c r="D28" s="97"/>
      <c r="E28" s="31"/>
      <c r="F28" s="102">
        <f>SUM(F16:F26)</f>
        <v>366.06</v>
      </c>
      <c r="G28" s="31"/>
      <c r="H28" s="38"/>
      <c r="I28" s="33"/>
      <c r="J28" s="128"/>
    </row>
    <row r="30" spans="1:10">
      <c r="A30" s="258" t="s">
        <v>164</v>
      </c>
      <c r="B30" s="257"/>
      <c r="C30" s="257"/>
      <c r="D30" s="257"/>
      <c r="E30" s="257"/>
      <c r="F30" s="257"/>
      <c r="G30" s="257"/>
      <c r="H30" s="257"/>
      <c r="I30" s="257"/>
    </row>
    <row r="31" spans="1:10">
      <c r="A31" s="131" t="s">
        <v>166</v>
      </c>
      <c r="B31" s="28">
        <v>2</v>
      </c>
      <c r="C31" s="85" t="s">
        <v>174</v>
      </c>
      <c r="D31" s="50">
        <v>44.2</v>
      </c>
      <c r="E31" s="50">
        <f t="shared" ref="E31:E40" si="2">D31*B31</f>
        <v>88.4</v>
      </c>
      <c r="F31" s="60" t="s">
        <v>68</v>
      </c>
      <c r="G31" s="86" t="str">
        <f>HYPERLINK("https://www.mcmaster.com/#4024t73/=16jnjcz","https://www.mcmaster.com/#4024t73/=16jnjcz")</f>
        <v>https://www.mcmaster.com/#4024t73/=16jnjcz</v>
      </c>
      <c r="H31" s="87">
        <v>5</v>
      </c>
      <c r="I31" s="134"/>
    </row>
    <row r="32" spans="1:10">
      <c r="A32" s="103" t="s">
        <v>182</v>
      </c>
      <c r="B32" s="28">
        <v>8</v>
      </c>
      <c r="C32" s="85" t="s">
        <v>183</v>
      </c>
      <c r="D32" s="50">
        <v>16.59</v>
      </c>
      <c r="E32" s="50">
        <f t="shared" si="2"/>
        <v>132.72</v>
      </c>
      <c r="F32" s="60" t="s">
        <v>68</v>
      </c>
      <c r="G32" s="86" t="str">
        <f>HYPERLINK("https://www.mcmaster.com/#50785k275/=16jn22t","https://www.mcmaster.com/#50785k275/=16jn22t")</f>
        <v>https://www.mcmaster.com/#50785k275/=16jn22t</v>
      </c>
      <c r="H32" s="87">
        <v>16</v>
      </c>
      <c r="I32" s="97"/>
    </row>
    <row r="33" spans="1:9">
      <c r="A33" s="103" t="s">
        <v>185</v>
      </c>
      <c r="B33" s="28">
        <v>8</v>
      </c>
      <c r="C33" s="85" t="s">
        <v>186</v>
      </c>
      <c r="D33" s="50">
        <v>8.23</v>
      </c>
      <c r="E33" s="50">
        <f t="shared" si="2"/>
        <v>65.84</v>
      </c>
      <c r="F33" s="60" t="s">
        <v>68</v>
      </c>
      <c r="G33" s="86" t="str">
        <f>HYPERLINK("https://www.mcmaster.com/#50785k273/=16jngry","https://www.mcmaster.com/#50785k273/=16jngry")</f>
        <v>https://www.mcmaster.com/#50785k273/=16jngry</v>
      </c>
      <c r="H33" s="87">
        <v>25</v>
      </c>
      <c r="I33" s="97"/>
    </row>
    <row r="34" spans="1:9">
      <c r="A34" s="78" t="s">
        <v>194</v>
      </c>
      <c r="B34" s="79">
        <v>1</v>
      </c>
      <c r="C34" s="85" t="s">
        <v>195</v>
      </c>
      <c r="D34" s="50">
        <v>21.67</v>
      </c>
      <c r="E34" s="50">
        <f t="shared" si="2"/>
        <v>21.67</v>
      </c>
      <c r="F34" s="60" t="s">
        <v>68</v>
      </c>
      <c r="G34" s="86" t="str">
        <f>HYPERLINK("https://www.mcmaster.com/#46105k69/=16jni3l","https://www.mcmaster.com/#46105k69/=16jni3l")</f>
        <v>https://www.mcmaster.com/#46105k69/=16jni3l</v>
      </c>
      <c r="H34" s="143">
        <v>40</v>
      </c>
      <c r="I34" s="97"/>
    </row>
    <row r="35" spans="1:9">
      <c r="A35" s="103" t="s">
        <v>202</v>
      </c>
      <c r="B35" s="51">
        <v>2</v>
      </c>
      <c r="C35" s="145" t="s">
        <v>203</v>
      </c>
      <c r="D35" s="27">
        <v>7.98</v>
      </c>
      <c r="E35" s="50">
        <f t="shared" si="2"/>
        <v>15.96</v>
      </c>
      <c r="F35" s="60" t="s">
        <v>68</v>
      </c>
      <c r="G35" s="147" t="s">
        <v>204</v>
      </c>
      <c r="H35" s="33">
        <v>45</v>
      </c>
      <c r="I35" s="39"/>
    </row>
    <row r="36" spans="1:9">
      <c r="A36" s="153" t="s">
        <v>205</v>
      </c>
      <c r="B36" s="155">
        <v>6</v>
      </c>
      <c r="C36" s="116" t="s">
        <v>208</v>
      </c>
      <c r="D36" s="117">
        <v>5.96</v>
      </c>
      <c r="E36" s="50">
        <f t="shared" si="2"/>
        <v>35.76</v>
      </c>
      <c r="F36" s="82" t="s">
        <v>68</v>
      </c>
      <c r="G36" s="119" t="s">
        <v>209</v>
      </c>
      <c r="H36" s="98">
        <v>62</v>
      </c>
      <c r="I36" s="157"/>
    </row>
    <row r="37" spans="1:9">
      <c r="A37" s="162" t="s">
        <v>149</v>
      </c>
      <c r="B37" s="27">
        <v>2</v>
      </c>
      <c r="C37" s="34" t="s">
        <v>162</v>
      </c>
      <c r="D37" s="121">
        <v>165.78</v>
      </c>
      <c r="E37" s="50">
        <f t="shared" si="2"/>
        <v>331.56</v>
      </c>
      <c r="F37" s="27" t="s">
        <v>68</v>
      </c>
      <c r="G37" s="129" t="s">
        <v>159</v>
      </c>
      <c r="H37" s="43" t="s">
        <v>221</v>
      </c>
      <c r="I37" s="39"/>
    </row>
    <row r="38" spans="1:9">
      <c r="A38" s="164" t="s">
        <v>222</v>
      </c>
      <c r="B38" s="79">
        <v>2</v>
      </c>
      <c r="C38" s="73" t="s">
        <v>223</v>
      </c>
      <c r="D38" s="166">
        <v>49.16</v>
      </c>
      <c r="E38" s="50">
        <f t="shared" si="2"/>
        <v>98.32</v>
      </c>
      <c r="F38" s="84" t="s">
        <v>68</v>
      </c>
      <c r="G38" s="167" t="s">
        <v>225</v>
      </c>
      <c r="H38" s="72" t="s">
        <v>221</v>
      </c>
    </row>
    <row r="39" spans="1:9">
      <c r="A39" s="164" t="s">
        <v>228</v>
      </c>
      <c r="B39" s="79">
        <v>2</v>
      </c>
      <c r="C39" s="73" t="s">
        <v>230</v>
      </c>
      <c r="D39" s="166">
        <v>63.09</v>
      </c>
      <c r="E39" s="50">
        <f t="shared" si="2"/>
        <v>126.18</v>
      </c>
      <c r="F39" s="84" t="s">
        <v>68</v>
      </c>
      <c r="G39" s="167" t="s">
        <v>231</v>
      </c>
      <c r="H39" s="72" t="s">
        <v>221</v>
      </c>
    </row>
    <row r="40" spans="1:9">
      <c r="A40" s="164" t="s">
        <v>233</v>
      </c>
      <c r="B40" s="79">
        <v>5</v>
      </c>
      <c r="C40" s="73" t="s">
        <v>234</v>
      </c>
      <c r="D40" s="166">
        <v>48.3</v>
      </c>
      <c r="E40" s="50">
        <f t="shared" si="2"/>
        <v>241.5</v>
      </c>
      <c r="F40" s="84" t="s">
        <v>68</v>
      </c>
      <c r="G40" s="167" t="s">
        <v>235</v>
      </c>
      <c r="H40" s="72" t="s">
        <v>221</v>
      </c>
    </row>
    <row r="41" spans="1:9">
      <c r="E41" s="102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 xr:uid="{00000000-0004-0000-0300-000000000000}"/>
    <hyperlink ref="H22" r:id="rId2" xr:uid="{00000000-0004-0000-0300-000001000000}"/>
    <hyperlink ref="H23" r:id="rId3" xr:uid="{00000000-0004-0000-0300-000002000000}"/>
    <hyperlink ref="H24" r:id="rId4" xr:uid="{00000000-0004-0000-0300-000003000000}"/>
    <hyperlink ref="H25" r:id="rId5" xr:uid="{00000000-0004-0000-0300-000004000000}"/>
    <hyperlink ref="H26" r:id="rId6" xr:uid="{00000000-0004-0000-0300-000005000000}"/>
    <hyperlink ref="G35" r:id="rId7" location="98355k863/=16wxhkk" xr:uid="{00000000-0004-0000-0300-000006000000}"/>
    <hyperlink ref="G36" r:id="rId8" location="50785k272/=17r7k8g" xr:uid="{00000000-0004-0000-0300-000007000000}"/>
    <hyperlink ref="G37" r:id="rId9" location="5425T93" xr:uid="{00000000-0004-0000-0300-000008000000}"/>
    <hyperlink ref="G38" r:id="rId10" location="89785k811/=17sefr1" xr:uid="{00000000-0004-0000-0300-000009000000}"/>
    <hyperlink ref="G39" r:id="rId11" location="89785k819/=17seha8" xr:uid="{00000000-0004-0000-0300-00000A000000}"/>
    <hyperlink ref="G40" r:id="rId12" location="89785k843/=17seisy" xr:uid="{00000000-0004-0000-03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Stand Full BOM</vt:lpstr>
      <vt:lpstr>Still Need - Critical Path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2017-11-17T15:35:54Z</dcterms:modified>
</cp:coreProperties>
</file>