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B132603-91B6-4691-BF21-9F7FEE19C67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Data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H40" i="1" l="1"/>
  <c r="E72" i="1" l="1"/>
  <c r="E68" i="1"/>
  <c r="E71" i="1"/>
  <c r="E67" i="1"/>
  <c r="E56" i="1"/>
  <c r="E70" i="1"/>
  <c r="E66" i="1"/>
  <c r="E69" i="1"/>
  <c r="E55" i="1"/>
  <c r="E51" i="1"/>
  <c r="E54" i="1"/>
  <c r="E50" i="1"/>
  <c r="E57" i="1"/>
  <c r="E52" i="1"/>
  <c r="E53" i="1"/>
  <c r="E49" i="1"/>
  <c r="K38" i="1"/>
  <c r="K34" i="1"/>
  <c r="K39" i="1"/>
  <c r="K37" i="1"/>
  <c r="K33" i="1"/>
  <c r="K35" i="1"/>
  <c r="K36" i="1"/>
  <c r="K32" i="1"/>
  <c r="K31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H67" i="1" l="1"/>
  <c r="G67" i="1"/>
  <c r="G53" i="1"/>
  <c r="H53" i="1"/>
  <c r="G54" i="1"/>
  <c r="H54" i="1"/>
  <c r="H66" i="1"/>
  <c r="G66" i="1"/>
  <c r="H71" i="1"/>
  <c r="G71" i="1"/>
  <c r="G50" i="1"/>
  <c r="H50" i="1"/>
  <c r="G52" i="1"/>
  <c r="H52" i="1"/>
  <c r="G51" i="1"/>
  <c r="H51" i="1"/>
  <c r="G70" i="1"/>
  <c r="H70" i="1"/>
  <c r="H68" i="1"/>
  <c r="G68" i="1"/>
  <c r="H49" i="1"/>
  <c r="G49" i="1"/>
  <c r="G59" i="1" s="1"/>
  <c r="H69" i="1"/>
  <c r="G69" i="1"/>
  <c r="G57" i="1"/>
  <c r="H57" i="1"/>
  <c r="G55" i="1"/>
  <c r="H55" i="1"/>
  <c r="G56" i="1"/>
  <c r="H56" i="1"/>
  <c r="H72" i="1"/>
  <c r="G72" i="1"/>
  <c r="G15" i="1"/>
  <c r="H15" i="1" s="1"/>
  <c r="G14" i="1"/>
  <c r="H14" i="1" s="1"/>
  <c r="G74" i="1" l="1"/>
  <c r="G13" i="1"/>
  <c r="H13" i="1" s="1"/>
  <c r="H23" i="1" s="1"/>
</calcChain>
</file>

<file path=xl/sharedStrings.xml><?xml version="1.0" encoding="utf-8"?>
<sst xmlns="http://schemas.openxmlformats.org/spreadsheetml/2006/main" count="78" uniqueCount="35">
  <si>
    <t>slope</t>
  </si>
  <si>
    <t>intercept</t>
  </si>
  <si>
    <t>PT 1: Pintle Side</t>
  </si>
  <si>
    <t>PT 2: LOX side</t>
  </si>
  <si>
    <t>PT 3: orifice down</t>
  </si>
  <si>
    <t>PT 4: orifice up</t>
  </si>
  <si>
    <t>PT 5: Tank Pressure</t>
  </si>
  <si>
    <t>Pressure Calubration data from 01-19-2019</t>
  </si>
  <si>
    <t>Flow rates from Main orifice bucket tests 01-19-2019</t>
  </si>
  <si>
    <t>Test 1</t>
  </si>
  <si>
    <t>Test 2</t>
  </si>
  <si>
    <t>Test 3</t>
  </si>
  <si>
    <t>Avg. Flow Rate (gpm)</t>
  </si>
  <si>
    <t>Average pressure drop (psi)</t>
  </si>
  <si>
    <t>Avg. PT 3 (psi)</t>
  </si>
  <si>
    <t>Avg. PT 4 (psi)</t>
  </si>
  <si>
    <t>Pressures from Orifice pressure tests on 01-19-2019, average values used do not include transient pressure changes</t>
  </si>
  <si>
    <t>C value</t>
  </si>
  <si>
    <t>Avg C_d</t>
  </si>
  <si>
    <t>theoretical delta P</t>
  </si>
  <si>
    <t>Theoretical Flow rate</t>
  </si>
  <si>
    <t>LOX C_d</t>
  </si>
  <si>
    <t>Taken from LOX tests on 01-19-2019</t>
  </si>
  <si>
    <t>Calculated flow rate (gpm)</t>
  </si>
  <si>
    <t>LOX Avg. Delta P (psi)</t>
  </si>
  <si>
    <t>Orifice Avg. delta P psig</t>
  </si>
  <si>
    <t>Input (psig)</t>
  </si>
  <si>
    <t>LOX C_d (for gpm)</t>
  </si>
  <si>
    <t>C_d value for gpm</t>
  </si>
  <si>
    <t>Fuel C_d</t>
  </si>
  <si>
    <t>Taken from Fuel tests on 01-19-2019</t>
  </si>
  <si>
    <t>Fuel C_d (for gpm)</t>
  </si>
  <si>
    <t>Fuel Avg. Delta P (psi)</t>
  </si>
  <si>
    <t>Fuel side Mass Flow rate (lbm/s)</t>
  </si>
  <si>
    <t>LOX side Mass Flow rate (lbm/s)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</si>
</sst>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3" borderId="3" xfId="0" applyFill="1" applyBorder="1"/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0" xfId="0" applyFill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4116846505298"/>
          <c:y val="0.13329739442946989"/>
          <c:w val="0.86016195197822476"/>
          <c:h val="0.70712198711010177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Summary'!$G$13:$G$21</c:f>
              <c:numCache>
                <c:formatCode>General</c:formatCode>
                <c:ptCount val="9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33.618000000000009</c:v>
                </c:pt>
                <c:pt idx="8">
                  <c:v>28.463000000000008</c:v>
                </c:pt>
              </c:numCache>
            </c:numRef>
          </c:xVal>
          <c:yVal>
            <c:numRef>
              <c:f>'Data Summary'!$D$13:$D$21</c:f>
              <c:numCache>
                <c:formatCode>General</c:formatCode>
                <c:ptCount val="9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7.9813000000000001</c:v>
                </c:pt>
                <c:pt idx="8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1-4DAC-B452-A2C30CEDC6CC}"/>
            </c:ext>
          </c:extLst>
        </c:ser>
        <c:ser>
          <c:idx val="1"/>
          <c:order val="1"/>
          <c:tx>
            <c:v>Theoretical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Summary'!$J$31:$J$39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'Data Summary'!$K$31:$K$39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DAC-B452-A2C30CED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8904"/>
        <c:axId val="472306120"/>
      </c:scatterChart>
      <c:valAx>
        <c:axId val="4722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6120"/>
        <c:crosses val="autoZero"/>
        <c:crossBetween val="midCat"/>
      </c:valAx>
      <c:valAx>
        <c:axId val="4723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29571303587058"/>
          <c:y val="0.69108672736662635"/>
          <c:w val="0.27666026553817363"/>
          <c:h val="0.12129464948956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5328099567604"/>
          <c:y val="4.4647379978606329E-2"/>
          <c:w val="0.83416231680061181"/>
          <c:h val="0.77512613603932035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Summary'!$J$31:$J$39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'Data Summary'!$K$31:$K$39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89B-AB1B-213654873370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Summary'!$G$31:$G$38</c:f>
              <c:numCache>
                <c:formatCode>General</c:formatCode>
                <c:ptCount val="8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28.463000000000008</c:v>
                </c:pt>
              </c:numCache>
            </c:numRef>
          </c:xVal>
          <c:yVal>
            <c:numRef>
              <c:f>'Data Summary'!$D$31:$D$38</c:f>
              <c:numCache>
                <c:formatCode>General</c:formatCode>
                <c:ptCount val="8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89B-AB1B-2136548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9112"/>
        <c:axId val="484929440"/>
      </c:scatterChart>
      <c:valAx>
        <c:axId val="48492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440"/>
        <c:crosses val="autoZero"/>
        <c:crossBetween val="midCat"/>
      </c:valAx>
      <c:valAx>
        <c:axId val="4849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59768042558121"/>
          <c:y val="0.62633115188642374"/>
          <c:w val="0.3047177239637498"/>
          <c:h val="0.1393198605592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6</xdr:row>
      <xdr:rowOff>76200</xdr:rowOff>
    </xdr:from>
    <xdr:to>
      <xdr:col>17</xdr:col>
      <xdr:colOff>390524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4FF2E-37C8-4D04-927D-E8439919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28</xdr:row>
      <xdr:rowOff>0</xdr:rowOff>
    </xdr:from>
    <xdr:to>
      <xdr:col>17</xdr:col>
      <xdr:colOff>600075</xdr:colOff>
      <xdr:row>42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33C13B-DF4E-4F88-9162-21DE92276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74"/>
  <sheetViews>
    <sheetView tabSelected="1" topLeftCell="A64" workbookViewId="0">
      <selection activeCell="F76" sqref="F76"/>
    </sheetView>
  </sheetViews>
  <sheetFormatPr defaultRowHeight="15" x14ac:dyDescent="0.25"/>
  <cols>
    <col min="2" max="3" width="10" customWidth="1"/>
    <col min="4" max="4" width="10.5703125" customWidth="1"/>
    <col min="5" max="7" width="10" customWidth="1"/>
    <col min="8" max="8" width="12" customWidth="1"/>
    <col min="10" max="10" width="11.85546875" customWidth="1"/>
    <col min="11" max="11" width="10.85546875" customWidth="1"/>
  </cols>
  <sheetData>
    <row r="3" spans="2:8" x14ac:dyDescent="0.25">
      <c r="B3" t="s">
        <v>7</v>
      </c>
    </row>
    <row r="4" spans="2:8" s="4" customFormat="1" ht="38.25" x14ac:dyDescent="0.25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8" x14ac:dyDescent="0.25">
      <c r="B5" s="2" t="s">
        <v>0</v>
      </c>
      <c r="C5" s="3">
        <v>6.1543999999999999</v>
      </c>
      <c r="D5" s="3">
        <v>5.1997999999999998</v>
      </c>
      <c r="E5" s="3">
        <v>5.3520000000000003</v>
      </c>
      <c r="F5" s="3">
        <v>5.6421999999999999</v>
      </c>
      <c r="G5" s="3">
        <v>1.2042999999999999</v>
      </c>
    </row>
    <row r="6" spans="2:8" x14ac:dyDescent="0.25">
      <c r="B6" s="2" t="s">
        <v>1</v>
      </c>
      <c r="C6" s="3">
        <v>832.41</v>
      </c>
      <c r="D6" s="3">
        <v>723.92</v>
      </c>
      <c r="E6" s="3">
        <v>715.18</v>
      </c>
      <c r="F6" s="3">
        <v>728.34</v>
      </c>
      <c r="G6" s="3">
        <v>816.81</v>
      </c>
    </row>
    <row r="10" spans="2:8" x14ac:dyDescent="0.25">
      <c r="B10" t="s">
        <v>8</v>
      </c>
    </row>
    <row r="11" spans="2:8" x14ac:dyDescent="0.25">
      <c r="B11" t="s">
        <v>16</v>
      </c>
    </row>
    <row r="12" spans="2:8" s="5" customFormat="1" ht="60" customHeight="1" x14ac:dyDescent="0.25">
      <c r="C12" s="7" t="s">
        <v>26</v>
      </c>
      <c r="D12" s="6" t="s">
        <v>12</v>
      </c>
      <c r="E12" s="6" t="s">
        <v>15</v>
      </c>
      <c r="F12" s="6" t="s">
        <v>14</v>
      </c>
      <c r="G12" s="6" t="s">
        <v>13</v>
      </c>
      <c r="H12" s="5" t="s">
        <v>17</v>
      </c>
    </row>
    <row r="13" spans="2:8" x14ac:dyDescent="0.25">
      <c r="B13" s="8" t="s">
        <v>9</v>
      </c>
      <c r="C13" s="8">
        <v>50</v>
      </c>
      <c r="D13" s="8">
        <v>5.7465000000000002</v>
      </c>
      <c r="E13" s="8">
        <v>27.58</v>
      </c>
      <c r="F13" s="8">
        <v>21.957999999999998</v>
      </c>
      <c r="G13" s="8">
        <f>E13-F13</f>
        <v>5.6219999999999999</v>
      </c>
      <c r="H13">
        <f>D13/SQRT(G13)</f>
        <v>2.4235835183540853</v>
      </c>
    </row>
    <row r="14" spans="2:8" x14ac:dyDescent="0.25">
      <c r="B14" s="8" t="s">
        <v>10</v>
      </c>
      <c r="C14" s="8">
        <v>50</v>
      </c>
      <c r="D14" s="8">
        <v>5.9926000000000004</v>
      </c>
      <c r="E14" s="8">
        <v>29.047000000000001</v>
      </c>
      <c r="F14" s="8">
        <v>22.925000000000001</v>
      </c>
      <c r="G14" s="8">
        <f>E14-F14</f>
        <v>6.1219999999999999</v>
      </c>
      <c r="H14">
        <f>D14/SQRT(G14)</f>
        <v>2.4219692633698444</v>
      </c>
    </row>
    <row r="15" spans="2:8" x14ac:dyDescent="0.25">
      <c r="B15" s="8" t="s">
        <v>11</v>
      </c>
      <c r="C15" s="8">
        <v>50</v>
      </c>
      <c r="D15" s="8">
        <v>5.5804999999999998</v>
      </c>
      <c r="E15" s="8">
        <v>31.591000000000001</v>
      </c>
      <c r="F15" s="8">
        <v>24.818999999999999</v>
      </c>
      <c r="G15" s="8">
        <f>E15-F15</f>
        <v>6.772000000000002</v>
      </c>
      <c r="H15">
        <f>D15/SQRT(G15)</f>
        <v>2.1444436454322435</v>
      </c>
    </row>
    <row r="16" spans="2:8" x14ac:dyDescent="0.25">
      <c r="B16" s="9" t="s">
        <v>9</v>
      </c>
      <c r="C16" s="9">
        <v>100</v>
      </c>
      <c r="D16" s="9">
        <v>7.8441000000000001</v>
      </c>
      <c r="E16" s="9">
        <v>56.252000000000002</v>
      </c>
      <c r="F16" s="9">
        <v>44.645000000000003</v>
      </c>
      <c r="G16" s="9">
        <f>E16-F16</f>
        <v>11.606999999999999</v>
      </c>
      <c r="H16">
        <f>D16/SQRT(G16)</f>
        <v>2.3024124733002513</v>
      </c>
    </row>
    <row r="17" spans="2:11" x14ac:dyDescent="0.25">
      <c r="B17" s="9" t="s">
        <v>10</v>
      </c>
      <c r="C17" s="9">
        <v>100</v>
      </c>
      <c r="D17" s="9">
        <v>7.6189999999999998</v>
      </c>
      <c r="E17" s="9">
        <v>58.128999999999998</v>
      </c>
      <c r="F17" s="9">
        <v>46.273000000000003</v>
      </c>
      <c r="G17" s="9">
        <f>E17-F17</f>
        <v>11.855999999999995</v>
      </c>
      <c r="H17">
        <f>D17/SQRT(G17)</f>
        <v>2.2127323143281017</v>
      </c>
    </row>
    <row r="18" spans="2:11" x14ac:dyDescent="0.25">
      <c r="B18" s="9" t="s">
        <v>11</v>
      </c>
      <c r="C18" s="9">
        <v>100</v>
      </c>
      <c r="D18" s="9">
        <v>8.0517000000000003</v>
      </c>
      <c r="E18" s="9">
        <v>55.73</v>
      </c>
      <c r="F18" s="9">
        <v>44.743000000000002</v>
      </c>
      <c r="G18" s="9">
        <f>E18-F18</f>
        <v>10.986999999999995</v>
      </c>
      <c r="H18">
        <f>D18/SQRT(G18)</f>
        <v>2.4291147034399949</v>
      </c>
    </row>
    <row r="19" spans="2:11" x14ac:dyDescent="0.25">
      <c r="B19" s="8" t="s">
        <v>9</v>
      </c>
      <c r="C19" s="8">
        <v>200</v>
      </c>
      <c r="D19" s="8">
        <v>11.69</v>
      </c>
      <c r="E19" s="8">
        <v>124.401</v>
      </c>
      <c r="F19" s="8">
        <v>98.444000000000003</v>
      </c>
      <c r="G19" s="8">
        <f>E19-F19</f>
        <v>25.956999999999994</v>
      </c>
      <c r="H19">
        <f>D19/SQRT(G19)</f>
        <v>2.2944957764123162</v>
      </c>
    </row>
    <row r="20" spans="2:11" x14ac:dyDescent="0.25">
      <c r="B20" s="10" t="s">
        <v>10</v>
      </c>
      <c r="C20" s="10">
        <v>200</v>
      </c>
      <c r="D20" s="10">
        <v>7.9813000000000001</v>
      </c>
      <c r="E20" s="10">
        <v>149.828</v>
      </c>
      <c r="F20" s="10">
        <v>116.21</v>
      </c>
      <c r="G20" s="10">
        <f>E20-F20</f>
        <v>33.618000000000009</v>
      </c>
      <c r="H20">
        <f>D20/SQRT(G20)</f>
        <v>1.3765363964568536</v>
      </c>
    </row>
    <row r="21" spans="2:11" x14ac:dyDescent="0.25">
      <c r="B21" s="8" t="s">
        <v>11</v>
      </c>
      <c r="C21" s="8">
        <v>200</v>
      </c>
      <c r="D21" s="8">
        <v>10.878</v>
      </c>
      <c r="E21" s="8">
        <v>132.60400000000001</v>
      </c>
      <c r="F21" s="8">
        <v>104.14100000000001</v>
      </c>
      <c r="G21" s="8">
        <f>E21-F21</f>
        <v>28.463000000000008</v>
      </c>
      <c r="H21">
        <f>D21/SQRT(G21)</f>
        <v>2.0389600570003306</v>
      </c>
    </row>
    <row r="23" spans="2:11" x14ac:dyDescent="0.25">
      <c r="H23">
        <f>AVERAGE(H13:H21)</f>
        <v>2.1826942386771133</v>
      </c>
    </row>
    <row r="28" spans="2:11" x14ac:dyDescent="0.25">
      <c r="B28" t="s">
        <v>8</v>
      </c>
    </row>
    <row r="29" spans="2:11" x14ac:dyDescent="0.25">
      <c r="B29" t="s">
        <v>16</v>
      </c>
    </row>
    <row r="30" spans="2:11" ht="45" x14ac:dyDescent="0.25">
      <c r="B30" s="5"/>
      <c r="C30" s="1" t="s">
        <v>26</v>
      </c>
      <c r="D30" s="14" t="s">
        <v>12</v>
      </c>
      <c r="E30" s="14" t="s">
        <v>15</v>
      </c>
      <c r="F30" s="14" t="s">
        <v>14</v>
      </c>
      <c r="G30" s="14" t="s">
        <v>13</v>
      </c>
      <c r="H30" s="14" t="s">
        <v>28</v>
      </c>
      <c r="J30" s="12" t="s">
        <v>19</v>
      </c>
      <c r="K30" s="12" t="s">
        <v>20</v>
      </c>
    </row>
    <row r="31" spans="2:11" x14ac:dyDescent="0.25">
      <c r="B31" s="8" t="s">
        <v>9</v>
      </c>
      <c r="C31" s="13">
        <v>50</v>
      </c>
      <c r="D31" s="13">
        <v>5.7465000000000002</v>
      </c>
      <c r="E31" s="13">
        <v>27.58</v>
      </c>
      <c r="F31" s="13">
        <v>21.957999999999998</v>
      </c>
      <c r="G31" s="13">
        <f>E31-F31</f>
        <v>5.6219999999999999</v>
      </c>
      <c r="H31" s="15">
        <f>D31/SQRT(G31)</f>
        <v>2.4235835183540853</v>
      </c>
      <c r="J31" s="11">
        <v>1</v>
      </c>
      <c r="K31" s="11">
        <f>$H$40*SQRT(J31)</f>
        <v>2.2834639689546461</v>
      </c>
    </row>
    <row r="32" spans="2:11" x14ac:dyDescent="0.25">
      <c r="B32" s="8" t="s">
        <v>10</v>
      </c>
      <c r="C32" s="8">
        <v>50</v>
      </c>
      <c r="D32" s="8">
        <v>5.9926000000000004</v>
      </c>
      <c r="E32" s="8">
        <v>29.047000000000001</v>
      </c>
      <c r="F32" s="8">
        <v>22.925000000000001</v>
      </c>
      <c r="G32" s="8">
        <f>E32-F32</f>
        <v>6.1219999999999999</v>
      </c>
      <c r="H32" s="15">
        <f>D32/SQRT(G32)</f>
        <v>2.4219692633698444</v>
      </c>
      <c r="J32" s="11">
        <v>5</v>
      </c>
      <c r="K32" s="11">
        <f>$H$40*SQRT(J32)</f>
        <v>5.1059806587540582</v>
      </c>
    </row>
    <row r="33" spans="2:11" x14ac:dyDescent="0.25">
      <c r="B33" s="8" t="s">
        <v>11</v>
      </c>
      <c r="C33" s="8">
        <v>50</v>
      </c>
      <c r="D33" s="8">
        <v>5.5804999999999998</v>
      </c>
      <c r="E33" s="8">
        <v>31.591000000000001</v>
      </c>
      <c r="F33" s="8">
        <v>24.818999999999999</v>
      </c>
      <c r="G33" s="8">
        <f>E33-F33</f>
        <v>6.772000000000002</v>
      </c>
      <c r="H33" s="15">
        <f>D33/SQRT(G33)</f>
        <v>2.1444436454322435</v>
      </c>
      <c r="J33" s="11">
        <v>10</v>
      </c>
      <c r="K33" s="11">
        <f>$H$40*SQRT(J33)</f>
        <v>7.2209470968246992</v>
      </c>
    </row>
    <row r="34" spans="2:11" x14ac:dyDescent="0.25">
      <c r="B34" s="9" t="s">
        <v>9</v>
      </c>
      <c r="C34" s="9">
        <v>100</v>
      </c>
      <c r="D34" s="9">
        <v>7.8441000000000001</v>
      </c>
      <c r="E34" s="9">
        <v>56.252000000000002</v>
      </c>
      <c r="F34" s="9">
        <v>44.645000000000003</v>
      </c>
      <c r="G34" s="9">
        <f>E34-F34</f>
        <v>11.606999999999999</v>
      </c>
      <c r="H34" s="15">
        <f>D34/SQRT(G34)</f>
        <v>2.3024124733002513</v>
      </c>
      <c r="J34" s="11">
        <v>15</v>
      </c>
      <c r="K34" s="11">
        <f>$H$40*SQRT(J34)</f>
        <v>8.8438179234260339</v>
      </c>
    </row>
    <row r="35" spans="2:11" x14ac:dyDescent="0.25">
      <c r="B35" s="9" t="s">
        <v>10</v>
      </c>
      <c r="C35" s="9">
        <v>100</v>
      </c>
      <c r="D35" s="9">
        <v>7.6189999999999998</v>
      </c>
      <c r="E35" s="9">
        <v>58.128999999999998</v>
      </c>
      <c r="F35" s="9">
        <v>46.273000000000003</v>
      </c>
      <c r="G35" s="9">
        <f>E35-F35</f>
        <v>11.855999999999995</v>
      </c>
      <c r="H35" s="15">
        <f>D35/SQRT(G35)</f>
        <v>2.2127323143281017</v>
      </c>
      <c r="J35" s="11">
        <v>20</v>
      </c>
      <c r="K35" s="11">
        <f>$H$40*SQRT(J35)</f>
        <v>10.211961317508116</v>
      </c>
    </row>
    <row r="36" spans="2:11" x14ac:dyDescent="0.25">
      <c r="B36" s="9" t="s">
        <v>11</v>
      </c>
      <c r="C36" s="9">
        <v>100</v>
      </c>
      <c r="D36" s="9">
        <v>8.0517000000000003</v>
      </c>
      <c r="E36" s="9">
        <v>55.73</v>
      </c>
      <c r="F36" s="9">
        <v>44.743000000000002</v>
      </c>
      <c r="G36" s="9">
        <f>E36-F36</f>
        <v>10.986999999999995</v>
      </c>
      <c r="H36" s="15">
        <f>D36/SQRT(G36)</f>
        <v>2.4291147034399949</v>
      </c>
      <c r="J36" s="11">
        <v>25</v>
      </c>
      <c r="K36" s="11">
        <f>$H$40*SQRT(J36)</f>
        <v>11.41731984477323</v>
      </c>
    </row>
    <row r="37" spans="2:11" x14ac:dyDescent="0.25">
      <c r="B37" s="8" t="s">
        <v>9</v>
      </c>
      <c r="C37" s="8">
        <v>200</v>
      </c>
      <c r="D37" s="8">
        <v>11.69</v>
      </c>
      <c r="E37" s="8">
        <v>124.401</v>
      </c>
      <c r="F37" s="8">
        <v>98.444000000000003</v>
      </c>
      <c r="G37" s="8">
        <f>E37-F37</f>
        <v>25.956999999999994</v>
      </c>
      <c r="H37" s="15">
        <f>D37/SQRT(G37)</f>
        <v>2.2944957764123162</v>
      </c>
      <c r="J37" s="11">
        <v>30</v>
      </c>
      <c r="K37" s="11">
        <f>$H$40*SQRT(J37)</f>
        <v>12.507047250467361</v>
      </c>
    </row>
    <row r="38" spans="2:11" x14ac:dyDescent="0.25">
      <c r="B38" s="8" t="s">
        <v>11</v>
      </c>
      <c r="C38" s="8">
        <v>200</v>
      </c>
      <c r="D38" s="8">
        <v>10.878</v>
      </c>
      <c r="E38" s="8">
        <v>132.60400000000001</v>
      </c>
      <c r="F38" s="8">
        <v>104.14100000000001</v>
      </c>
      <c r="G38" s="8">
        <f>E38-F38</f>
        <v>28.463000000000008</v>
      </c>
      <c r="H38" s="15">
        <f>D38/SQRT(G38)</f>
        <v>2.0389600570003306</v>
      </c>
      <c r="J38" s="11">
        <v>35</v>
      </c>
      <c r="K38" s="11">
        <f>$H$40*SQRT(J38)</f>
        <v>13.509155022168992</v>
      </c>
    </row>
    <row r="39" spans="2:11" x14ac:dyDescent="0.25">
      <c r="J39" s="11">
        <v>40</v>
      </c>
      <c r="K39" s="11">
        <f>$H$40*SQRT(J39)</f>
        <v>14.441894193649398</v>
      </c>
    </row>
    <row r="40" spans="2:11" x14ac:dyDescent="0.25">
      <c r="G40" s="16" t="s">
        <v>18</v>
      </c>
      <c r="H40" s="16">
        <f>AVERAGE(H31:H38)</f>
        <v>2.2834639689546461</v>
      </c>
    </row>
    <row r="45" spans="2:11" x14ac:dyDescent="0.25">
      <c r="B45" t="s">
        <v>21</v>
      </c>
    </row>
    <row r="46" spans="2:11" x14ac:dyDescent="0.25">
      <c r="B46" t="s">
        <v>22</v>
      </c>
    </row>
    <row r="48" spans="2:11" s="6" customFormat="1" ht="53.25" customHeight="1" x14ac:dyDescent="0.25">
      <c r="B48" s="19"/>
      <c r="C48" s="17" t="s">
        <v>26</v>
      </c>
      <c r="D48" s="18" t="s">
        <v>25</v>
      </c>
      <c r="E48" s="18" t="s">
        <v>23</v>
      </c>
      <c r="F48" s="18" t="s">
        <v>24</v>
      </c>
      <c r="G48" s="18" t="s">
        <v>27</v>
      </c>
      <c r="H48" s="18" t="s">
        <v>34</v>
      </c>
    </row>
    <row r="49" spans="2:8" x14ac:dyDescent="0.25">
      <c r="B49" s="8" t="s">
        <v>9</v>
      </c>
      <c r="C49" s="8">
        <v>50</v>
      </c>
      <c r="D49" s="8">
        <v>1.542</v>
      </c>
      <c r="E49" s="8">
        <f>$H$40*SQRT(D49)</f>
        <v>2.8355437343773682</v>
      </c>
      <c r="F49" s="8">
        <v>24.452000000000002</v>
      </c>
      <c r="G49" s="8">
        <f>E49/SQRT(F49)</f>
        <v>0.57342834482042782</v>
      </c>
      <c r="H49" s="20">
        <f>E49/7.19</f>
        <v>0.39437325930144201</v>
      </c>
    </row>
    <row r="50" spans="2:8" x14ac:dyDescent="0.25">
      <c r="B50" s="8" t="s">
        <v>10</v>
      </c>
      <c r="C50" s="8">
        <v>50</v>
      </c>
      <c r="D50" s="8">
        <v>1.5529999999999999</v>
      </c>
      <c r="E50" s="8">
        <f>$H$40*SQRT(D50)</f>
        <v>2.845639568574946</v>
      </c>
      <c r="F50" s="8">
        <v>25.361999999999998</v>
      </c>
      <c r="G50" s="8">
        <f>E50/SQRT(F50)</f>
        <v>0.56505164288707521</v>
      </c>
      <c r="H50" s="20">
        <f>E50/7.19</f>
        <v>0.39577740870305228</v>
      </c>
    </row>
    <row r="51" spans="2:8" x14ac:dyDescent="0.25">
      <c r="B51" s="8" t="s">
        <v>11</v>
      </c>
      <c r="C51" s="8">
        <v>50</v>
      </c>
      <c r="D51" s="8">
        <v>1.9419999999999999</v>
      </c>
      <c r="E51" s="8">
        <f>$H$40*SQRT(D51)</f>
        <v>3.1821362869261889</v>
      </c>
      <c r="F51" s="8">
        <v>23.07</v>
      </c>
      <c r="G51" s="8">
        <f>E51/SQRT(F51)</f>
        <v>0.66251387595195743</v>
      </c>
      <c r="H51" s="20">
        <f>E51/7.19</f>
        <v>0.44257806494105545</v>
      </c>
    </row>
    <row r="52" spans="2:8" x14ac:dyDescent="0.25">
      <c r="B52" s="9" t="s">
        <v>9</v>
      </c>
      <c r="C52" s="9">
        <v>100</v>
      </c>
      <c r="D52" s="9">
        <v>3.5150000000000001</v>
      </c>
      <c r="E52" s="9">
        <f>$H$40*SQRT(D52)</f>
        <v>4.2811143475457509</v>
      </c>
      <c r="F52" s="9">
        <v>48.53</v>
      </c>
      <c r="G52" s="9">
        <f>E52/SQRT(F52)</f>
        <v>0.6145421595560997</v>
      </c>
      <c r="H52" s="20">
        <f>E52/7.19</f>
        <v>0.59542619576436029</v>
      </c>
    </row>
    <row r="53" spans="2:8" x14ac:dyDescent="0.25">
      <c r="B53" s="9" t="s">
        <v>10</v>
      </c>
      <c r="C53" s="9">
        <v>100</v>
      </c>
      <c r="D53" s="9">
        <v>3.609</v>
      </c>
      <c r="E53" s="9">
        <f>$H$40*SQRT(D53)</f>
        <v>4.3379805878229112</v>
      </c>
      <c r="F53" s="9">
        <v>47.628</v>
      </c>
      <c r="G53" s="9">
        <f>E53/SQRT(F53)</f>
        <v>0.62857402697622455</v>
      </c>
      <c r="H53" s="20">
        <f>E53/7.19</f>
        <v>0.60333526951639926</v>
      </c>
    </row>
    <row r="54" spans="2:8" x14ac:dyDescent="0.25">
      <c r="B54" s="9" t="s">
        <v>11</v>
      </c>
      <c r="C54" s="9">
        <v>100</v>
      </c>
      <c r="D54" s="9">
        <v>4.1909999999999998</v>
      </c>
      <c r="E54" s="9">
        <f>$H$40*SQRT(D54)</f>
        <v>4.6746919107339702</v>
      </c>
      <c r="F54" s="9">
        <v>51.247</v>
      </c>
      <c r="G54" s="9">
        <f>E54/SQRT(F54)</f>
        <v>0.65300840348989653</v>
      </c>
      <c r="H54" s="20">
        <f>E54/7.19</f>
        <v>0.65016577339832682</v>
      </c>
    </row>
    <row r="55" spans="2:8" x14ac:dyDescent="0.25">
      <c r="B55" s="8" t="s">
        <v>9</v>
      </c>
      <c r="C55" s="8">
        <v>200</v>
      </c>
      <c r="D55" s="8">
        <v>8.6560000000000006</v>
      </c>
      <c r="E55" s="8">
        <f>$H$40*SQRT(D55)</f>
        <v>6.7181978111456413</v>
      </c>
      <c r="F55" s="8">
        <v>117.602</v>
      </c>
      <c r="G55" s="8">
        <f>E55/SQRT(F55)</f>
        <v>0.61950588066511048</v>
      </c>
      <c r="H55" s="20">
        <f>E55/7.19</f>
        <v>0.93438078040968575</v>
      </c>
    </row>
    <row r="56" spans="2:8" x14ac:dyDescent="0.25">
      <c r="B56" s="8" t="s">
        <v>10</v>
      </c>
      <c r="C56" s="8">
        <v>200</v>
      </c>
      <c r="D56" s="8">
        <v>8.6999999999999993</v>
      </c>
      <c r="E56" s="8">
        <f>$H$40*SQRT(D56)</f>
        <v>6.7352510694385179</v>
      </c>
      <c r="F56" s="8">
        <v>119.062</v>
      </c>
      <c r="G56" s="8">
        <f>E56/SQRT(F56)</f>
        <v>0.61725867570653414</v>
      </c>
      <c r="H56" s="20">
        <f>E56/7.19</f>
        <v>0.93675258267573258</v>
      </c>
    </row>
    <row r="57" spans="2:8" x14ac:dyDescent="0.25">
      <c r="B57" s="8" t="s">
        <v>11</v>
      </c>
      <c r="C57" s="8">
        <v>200</v>
      </c>
      <c r="D57" s="8">
        <v>9.9130000000000003</v>
      </c>
      <c r="E57" s="8">
        <f>$H$40*SQRT(D57)</f>
        <v>7.1894673589534657</v>
      </c>
      <c r="F57" s="8">
        <v>115.0064</v>
      </c>
      <c r="G57" s="8">
        <f>E57/SQRT(F57)</f>
        <v>0.6704026336686455</v>
      </c>
      <c r="H57" s="20">
        <f>E57/7.19</f>
        <v>0.99992591918685192</v>
      </c>
    </row>
    <row r="59" spans="2:8" x14ac:dyDescent="0.25">
      <c r="F59" t="s">
        <v>21</v>
      </c>
      <c r="G59" s="16">
        <f>AVERAGE(G49:G57)</f>
        <v>0.62269840485799688</v>
      </c>
    </row>
    <row r="62" spans="2:8" x14ac:dyDescent="0.25">
      <c r="B62" t="s">
        <v>29</v>
      </c>
    </row>
    <row r="63" spans="2:8" x14ac:dyDescent="0.25">
      <c r="B63" t="s">
        <v>30</v>
      </c>
    </row>
    <row r="65" spans="2:8" ht="60" x14ac:dyDescent="0.25">
      <c r="B65" s="19"/>
      <c r="C65" s="17" t="s">
        <v>26</v>
      </c>
      <c r="D65" s="18" t="s">
        <v>25</v>
      </c>
      <c r="E65" s="18" t="s">
        <v>23</v>
      </c>
      <c r="F65" s="18" t="s">
        <v>32</v>
      </c>
      <c r="G65" s="18" t="s">
        <v>31</v>
      </c>
      <c r="H65" s="18" t="s">
        <v>33</v>
      </c>
    </row>
    <row r="66" spans="2:8" x14ac:dyDescent="0.25">
      <c r="B66" s="8" t="s">
        <v>9</v>
      </c>
      <c r="C66" s="8">
        <v>50</v>
      </c>
      <c r="D66" s="8">
        <v>8.2080000000000002</v>
      </c>
      <c r="E66" s="8">
        <f>$H$40*SQRT(D66)</f>
        <v>6.5420346056250551</v>
      </c>
      <c r="F66" s="8">
        <v>47.088999999999999</v>
      </c>
      <c r="G66" s="8">
        <f>E66/SQRT(F66)</f>
        <v>0.95335160762288318</v>
      </c>
      <c r="H66" s="20">
        <f>E66/7.19</f>
        <v>0.90987963916899228</v>
      </c>
    </row>
    <row r="67" spans="2:8" x14ac:dyDescent="0.25">
      <c r="B67" s="9" t="s">
        <v>9</v>
      </c>
      <c r="C67" s="9">
        <v>100</v>
      </c>
      <c r="D67" s="9">
        <v>15.007</v>
      </c>
      <c r="E67" s="9">
        <f>$H$40*SQRT(D67)</f>
        <v>8.8458812402492821</v>
      </c>
      <c r="F67" s="9">
        <v>81.248000000000005</v>
      </c>
      <c r="G67" s="9">
        <f>E67/SQRT(F67)</f>
        <v>0.98137449047986725</v>
      </c>
      <c r="H67" s="20">
        <f>E67/7.19</f>
        <v>1.2303033713837666</v>
      </c>
    </row>
    <row r="68" spans="2:8" x14ac:dyDescent="0.25">
      <c r="B68" s="9" t="s">
        <v>10</v>
      </c>
      <c r="C68" s="9">
        <v>100</v>
      </c>
      <c r="D68" s="9">
        <v>16.277999999999999</v>
      </c>
      <c r="E68" s="9">
        <f>$H$40*SQRT(D68)</f>
        <v>9.2128645328222749</v>
      </c>
      <c r="F68" s="9">
        <v>86.77</v>
      </c>
      <c r="G68" s="9">
        <f>E68/SQRT(F68)</f>
        <v>0.98903095970487653</v>
      </c>
      <c r="H68" s="20">
        <f>E68/7.19</f>
        <v>1.2813441631185361</v>
      </c>
    </row>
    <row r="69" spans="2:8" x14ac:dyDescent="0.25">
      <c r="B69" s="9" t="s">
        <v>11</v>
      </c>
      <c r="C69" s="9">
        <v>100</v>
      </c>
      <c r="D69" s="9">
        <v>15.797000000000001</v>
      </c>
      <c r="E69" s="9">
        <f>$H$40*SQRT(D69)</f>
        <v>9.0757280147451702</v>
      </c>
      <c r="F69" s="9">
        <v>84.765000000000001</v>
      </c>
      <c r="G69" s="9">
        <f>E69/SQRT(F69)</f>
        <v>0.98576453429420063</v>
      </c>
      <c r="H69" s="20">
        <f>E69/7.19</f>
        <v>1.26227093390058</v>
      </c>
    </row>
    <row r="70" spans="2:8" x14ac:dyDescent="0.25">
      <c r="B70" s="8" t="s">
        <v>9</v>
      </c>
      <c r="C70" s="8">
        <v>200</v>
      </c>
      <c r="D70" s="8">
        <v>37.201999999999998</v>
      </c>
      <c r="E70" s="8">
        <f>$H$40*SQRT(D70)</f>
        <v>13.927632776711185</v>
      </c>
      <c r="F70" s="8">
        <v>187.06</v>
      </c>
      <c r="G70" s="8">
        <f>E70/SQRT(F70)</f>
        <v>1.0183260235888039</v>
      </c>
      <c r="H70" s="20">
        <f>E70/7.19</f>
        <v>1.9370838354257558</v>
      </c>
    </row>
    <row r="71" spans="2:8" x14ac:dyDescent="0.25">
      <c r="B71" s="8" t="s">
        <v>10</v>
      </c>
      <c r="C71" s="8">
        <v>200</v>
      </c>
      <c r="D71" s="8">
        <v>37.363</v>
      </c>
      <c r="E71" s="8">
        <f>$H$40*SQRT(D71)</f>
        <v>13.957737717919029</v>
      </c>
      <c r="F71" s="8">
        <v>188.05</v>
      </c>
      <c r="G71" s="8">
        <f>E71/SQRT(F71)</f>
        <v>1.0178373050697747</v>
      </c>
      <c r="H71" s="20">
        <f>E71/7.19</f>
        <v>1.9412708926173892</v>
      </c>
    </row>
    <row r="72" spans="2:8" x14ac:dyDescent="0.25">
      <c r="B72" s="8" t="s">
        <v>11</v>
      </c>
      <c r="C72" s="8">
        <v>200</v>
      </c>
      <c r="D72" s="8">
        <v>36.381999999999998</v>
      </c>
      <c r="E72" s="8">
        <f>$H$40*SQRT(D72)</f>
        <v>13.773282268615501</v>
      </c>
      <c r="F72" s="8">
        <v>183.88</v>
      </c>
      <c r="G72" s="8">
        <f>E72/SQRT(F72)</f>
        <v>1.0157111043411045</v>
      </c>
      <c r="H72" s="20">
        <f>E72/7.19</f>
        <v>1.9156164490424896</v>
      </c>
    </row>
    <row r="74" spans="2:8" x14ac:dyDescent="0.25">
      <c r="F74" t="s">
        <v>29</v>
      </c>
      <c r="G74" s="16">
        <f>AVERAGE(G66:G72)</f>
        <v>0.99448514644307284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2019-01-22T07:28:12Z</dcterms:modified>
</cp:coreProperties>
</file>