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8D3196C-C933-4110-ACD2-86C59373F627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Data Summary" sheetId="4" r:id="rId1"/>
    <sheet name="Calculations" sheetId="1" r:id="rId2"/>
    <sheet name="Pressure Calibration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0" i="1" l="1"/>
  <c r="R50" i="1" s="1"/>
  <c r="O49" i="1"/>
  <c r="O60" i="1"/>
  <c r="O59" i="1"/>
  <c r="O58" i="1"/>
  <c r="R58" i="1" s="1"/>
  <c r="O57" i="1"/>
  <c r="Q57" i="1" s="1"/>
  <c r="O56" i="1"/>
  <c r="O55" i="1"/>
  <c r="O54" i="1"/>
  <c r="R54" i="1" s="1"/>
  <c r="O53" i="1"/>
  <c r="R53" i="1" s="1"/>
  <c r="O52" i="1"/>
  <c r="O51" i="1"/>
  <c r="R51" i="1" s="1"/>
  <c r="Q60" i="1"/>
  <c r="R60" i="1"/>
  <c r="R59" i="1"/>
  <c r="Q58" i="1"/>
  <c r="R57" i="1"/>
  <c r="Q56" i="1"/>
  <c r="R56" i="1"/>
  <c r="R55" i="1"/>
  <c r="Q53" i="1"/>
  <c r="Q52" i="1"/>
  <c r="R52" i="1"/>
  <c r="R49" i="1"/>
  <c r="Q49" i="1"/>
  <c r="Q54" i="1" l="1"/>
  <c r="Q51" i="1"/>
  <c r="Q55" i="1"/>
  <c r="Q59" i="1"/>
  <c r="Q50" i="1"/>
  <c r="Q63" i="1" l="1"/>
  <c r="Q62" i="1"/>
  <c r="J99" i="1" l="1"/>
  <c r="J98" i="1"/>
  <c r="J97" i="1"/>
  <c r="J96" i="1"/>
  <c r="J95" i="1"/>
  <c r="J94" i="1"/>
  <c r="J93" i="1"/>
  <c r="J92" i="1"/>
  <c r="J91" i="1"/>
  <c r="J90" i="1"/>
  <c r="J89" i="1"/>
  <c r="J88" i="1"/>
  <c r="G99" i="1"/>
  <c r="G98" i="1"/>
  <c r="G97" i="1"/>
  <c r="G96" i="1"/>
  <c r="G95" i="1"/>
  <c r="G94" i="1"/>
  <c r="G93" i="1"/>
  <c r="G92" i="1"/>
  <c r="G91" i="1"/>
  <c r="G90" i="1"/>
  <c r="G89" i="1"/>
  <c r="G8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B5" i="1" l="1"/>
  <c r="B6" i="1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G13" i="3" s="1"/>
  <c r="G6" i="1" s="1"/>
  <c r="F6" i="3"/>
  <c r="E6" i="3"/>
  <c r="E12" i="3" s="1"/>
  <c r="E5" i="1" s="1"/>
  <c r="D6" i="3"/>
  <c r="C6" i="3"/>
  <c r="C13" i="3" s="1"/>
  <c r="C6" i="1" s="1"/>
  <c r="D12" i="3" l="1"/>
  <c r="D5" i="1" s="1"/>
  <c r="E13" i="3"/>
  <c r="E6" i="1" s="1"/>
  <c r="D13" i="3"/>
  <c r="D6" i="1" s="1"/>
  <c r="F13" i="3"/>
  <c r="F6" i="1" s="1"/>
  <c r="F12" i="3"/>
  <c r="F5" i="1" s="1"/>
  <c r="C12" i="3"/>
  <c r="C5" i="1" s="1"/>
  <c r="G12" i="3"/>
  <c r="G5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H40" i="1" l="1"/>
  <c r="K98" i="1" l="1"/>
  <c r="K94" i="1"/>
  <c r="K90" i="1"/>
  <c r="K91" i="1"/>
  <c r="K97" i="1"/>
  <c r="K93" i="1"/>
  <c r="K89" i="1"/>
  <c r="K96" i="1"/>
  <c r="K92" i="1"/>
  <c r="K88" i="1"/>
  <c r="K99" i="1"/>
  <c r="K95" i="1"/>
  <c r="G72" i="1"/>
  <c r="G71" i="1"/>
  <c r="G70" i="1"/>
  <c r="G69" i="1"/>
  <c r="G73" i="1"/>
  <c r="E51" i="1"/>
  <c r="E49" i="1"/>
  <c r="E50" i="1"/>
  <c r="C7" i="4"/>
  <c r="G80" i="1"/>
  <c r="G76" i="1"/>
  <c r="G79" i="1"/>
  <c r="G75" i="1"/>
  <c r="E59" i="1"/>
  <c r="G78" i="1"/>
  <c r="G74" i="1"/>
  <c r="G77" i="1"/>
  <c r="E58" i="1"/>
  <c r="E54" i="1"/>
  <c r="E57" i="1"/>
  <c r="E53" i="1"/>
  <c r="E60" i="1"/>
  <c r="E55" i="1"/>
  <c r="E56" i="1"/>
  <c r="E52" i="1"/>
  <c r="K38" i="1"/>
  <c r="K34" i="1"/>
  <c r="K39" i="1"/>
  <c r="K37" i="1"/>
  <c r="K33" i="1"/>
  <c r="K35" i="1"/>
  <c r="K36" i="1"/>
  <c r="K32" i="1"/>
  <c r="K31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50" i="1" l="1"/>
  <c r="H50" i="1"/>
  <c r="H49" i="1"/>
  <c r="G49" i="1"/>
  <c r="I70" i="1"/>
  <c r="J70" i="1"/>
  <c r="J69" i="1"/>
  <c r="I69" i="1"/>
  <c r="H51" i="1"/>
  <c r="G51" i="1"/>
  <c r="J71" i="1"/>
  <c r="I71" i="1"/>
  <c r="J73" i="1"/>
  <c r="I73" i="1"/>
  <c r="I72" i="1"/>
  <c r="J72" i="1"/>
  <c r="J75" i="1"/>
  <c r="I75" i="1"/>
  <c r="G56" i="1"/>
  <c r="H56" i="1"/>
  <c r="G57" i="1"/>
  <c r="H57" i="1"/>
  <c r="J74" i="1"/>
  <c r="I74" i="1"/>
  <c r="J79" i="1"/>
  <c r="I79" i="1"/>
  <c r="G53" i="1"/>
  <c r="H53" i="1"/>
  <c r="G55" i="1"/>
  <c r="H55" i="1"/>
  <c r="G54" i="1"/>
  <c r="H54" i="1"/>
  <c r="I78" i="1"/>
  <c r="J78" i="1"/>
  <c r="J76" i="1"/>
  <c r="I76" i="1"/>
  <c r="H52" i="1"/>
  <c r="G52" i="1"/>
  <c r="J77" i="1"/>
  <c r="I77" i="1"/>
  <c r="G60" i="1"/>
  <c r="H60" i="1"/>
  <c r="G58" i="1"/>
  <c r="H58" i="1"/>
  <c r="G59" i="1"/>
  <c r="H59" i="1"/>
  <c r="J80" i="1"/>
  <c r="I80" i="1"/>
  <c r="G15" i="1"/>
  <c r="H15" i="1" s="1"/>
  <c r="G14" i="1"/>
  <c r="H14" i="1" s="1"/>
  <c r="G62" i="1" l="1"/>
  <c r="G63" i="1"/>
  <c r="I83" i="1"/>
  <c r="I82" i="1"/>
  <c r="G13" i="1"/>
  <c r="H13" i="1" s="1"/>
  <c r="H23" i="1" s="1"/>
  <c r="F117" i="1" l="1"/>
  <c r="L117" i="1" s="1"/>
  <c r="F114" i="1"/>
  <c r="L114" i="1" s="1"/>
  <c r="F107" i="1"/>
  <c r="F89" i="1"/>
  <c r="L89" i="1" s="1"/>
  <c r="F93" i="1"/>
  <c r="L93" i="1" s="1"/>
  <c r="F97" i="1"/>
  <c r="L97" i="1" s="1"/>
  <c r="F115" i="1"/>
  <c r="F99" i="1"/>
  <c r="L99" i="1" s="1"/>
  <c r="F113" i="1"/>
  <c r="L113" i="1" s="1"/>
  <c r="F88" i="1"/>
  <c r="L88" i="1" s="1"/>
  <c r="F96" i="1"/>
  <c r="L96" i="1" s="1"/>
  <c r="F111" i="1"/>
  <c r="F108" i="1"/>
  <c r="L108" i="1" s="1"/>
  <c r="F90" i="1"/>
  <c r="L90" i="1" s="1"/>
  <c r="F94" i="1"/>
  <c r="F98" i="1"/>
  <c r="F112" i="1"/>
  <c r="L112" i="1" s="1"/>
  <c r="F109" i="1"/>
  <c r="L109" i="1" s="1"/>
  <c r="F106" i="1"/>
  <c r="L106" i="1" s="1"/>
  <c r="F91" i="1"/>
  <c r="L91" i="1" s="1"/>
  <c r="F95" i="1"/>
  <c r="F116" i="1"/>
  <c r="L116" i="1" s="1"/>
  <c r="F110" i="1"/>
  <c r="F92" i="1"/>
  <c r="L92" i="1" s="1"/>
  <c r="I111" i="1"/>
  <c r="I108" i="1"/>
  <c r="M108" i="1" s="1"/>
  <c r="N108" i="1" s="1"/>
  <c r="I97" i="1"/>
  <c r="I93" i="1"/>
  <c r="M93" i="1" s="1"/>
  <c r="N93" i="1" s="1"/>
  <c r="I89" i="1"/>
  <c r="I110" i="1"/>
  <c r="I99" i="1"/>
  <c r="I98" i="1"/>
  <c r="I115" i="1"/>
  <c r="I112" i="1"/>
  <c r="M112" i="1" s="1"/>
  <c r="N112" i="1" s="1"/>
  <c r="I109" i="1"/>
  <c r="I106" i="1"/>
  <c r="M106" i="1" s="1"/>
  <c r="N106" i="1" s="1"/>
  <c r="I96" i="1"/>
  <c r="I92" i="1"/>
  <c r="I88" i="1"/>
  <c r="I116" i="1"/>
  <c r="M116" i="1" s="1"/>
  <c r="N116" i="1" s="1"/>
  <c r="I113" i="1"/>
  <c r="M113" i="1" s="1"/>
  <c r="N113" i="1" s="1"/>
  <c r="I95" i="1"/>
  <c r="I91" i="1"/>
  <c r="I117" i="1"/>
  <c r="M117" i="1" s="1"/>
  <c r="N117" i="1" s="1"/>
  <c r="I114" i="1"/>
  <c r="I107" i="1"/>
  <c r="I94" i="1"/>
  <c r="I90" i="1"/>
  <c r="M90" i="1" s="1"/>
  <c r="N90" i="1" s="1"/>
  <c r="M88" i="1" l="1"/>
  <c r="N88" i="1" s="1"/>
  <c r="M109" i="1"/>
  <c r="N109" i="1" s="1"/>
  <c r="M97" i="1"/>
  <c r="N97" i="1" s="1"/>
  <c r="M114" i="1"/>
  <c r="N114" i="1" s="1"/>
  <c r="M98" i="1"/>
  <c r="N98" i="1" s="1"/>
  <c r="L98" i="1"/>
  <c r="M91" i="1"/>
  <c r="N91" i="1" s="1"/>
  <c r="M99" i="1"/>
  <c r="N99" i="1" s="1"/>
  <c r="M107" i="1"/>
  <c r="N107" i="1" s="1"/>
  <c r="L107" i="1"/>
  <c r="M92" i="1"/>
  <c r="N92" i="1" s="1"/>
  <c r="M111" i="1"/>
  <c r="N111" i="1" s="1"/>
  <c r="L111" i="1"/>
  <c r="M110" i="1"/>
  <c r="N110" i="1" s="1"/>
  <c r="L110" i="1"/>
  <c r="M94" i="1"/>
  <c r="N94" i="1" s="1"/>
  <c r="L94" i="1"/>
  <c r="M115" i="1"/>
  <c r="N115" i="1" s="1"/>
  <c r="L115" i="1"/>
  <c r="M96" i="1"/>
  <c r="N96" i="1" s="1"/>
  <c r="M89" i="1"/>
  <c r="N89" i="1" s="1"/>
  <c r="M95" i="1"/>
  <c r="N95" i="1" s="1"/>
  <c r="L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tc={FC22A12E-2C38-4FA4-849B-841DAD35F56E}</author>
  </authors>
  <commentList>
    <comment ref="C7" authorId="0" shapeId="0" xr:uid="{FC22A12E-2C38-4FA4-849B-841DAD35F56E}">
      <text>
        <t>[Threaded comment]
Your version of Excel allows you to read this threaded comment; however, any edits to it will get removed if the file is opened in a newer version of Excel. Learn more: https://go.microsoft.com/fwlink/?linkid=870924
Comment:
    C_d = Q(gpm) / sqrt (delta pressure)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tc={70C2862F-1961-4231-AA58-FF1314A0673A}</author>
    <author>tc={C6EF0B7F-EEBF-4D63-9A80-FC15F9E48BBA}</author>
    <author>tc={DE3CD0C8-8538-413D-ACAA-E3DA02E2498A}</author>
    <author>tc={BB4AFBFC-5C20-4ED6-8C5E-1B51194AAAAE}</author>
  </authors>
  <commentList>
    <comment ref="D49" authorId="0" shapeId="0" xr:uid="{70C2862F-1961-4231-AA58-FF1314A0673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-0.04, within the error of the P.T.</t>
      </text>
    </comment>
    <comment ref="N49" authorId="1" shapeId="0" xr:uid="{C6EF0B7F-EEBF-4D63-9A80-FC15F9E48BB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-0.04, within the error of the P.T.</t>
      </text>
    </comment>
    <comment ref="D50" authorId="2" shapeId="0" xr:uid="{DE3CD0C8-8538-413D-ACAA-E3DA02E2498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- 0.05 , within error of P.T.</t>
      </text>
    </comment>
    <comment ref="N50" authorId="3" shapeId="0" xr:uid="{BB4AFBFC-5C20-4ED6-8C5E-1B51194AAAAE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 - 0.05 , within error of P.T.</t>
      </text>
    </comment>
  </commentList>
</comments>
</file>

<file path=xl/sharedStrings.xml><?xml version="1.0" encoding="utf-8"?>
<sst xmlns="http://schemas.openxmlformats.org/spreadsheetml/2006/main" count="181" uniqueCount="55">
  <si>
    <t>slope</t>
  </si>
  <si>
    <t>intercept</t>
  </si>
  <si>
    <t>PT 1: Pintle Side</t>
  </si>
  <si>
    <t>PT 2: LOX side</t>
  </si>
  <si>
    <t>PT 3: orifice down</t>
  </si>
  <si>
    <t>PT 4: orifice up</t>
  </si>
  <si>
    <t>PT 5: Tank Pressure</t>
  </si>
  <si>
    <t>Flow rates from Main orifice bucket tests 01-19-2019</t>
  </si>
  <si>
    <t>Test 1</t>
  </si>
  <si>
    <t>Test 2</t>
  </si>
  <si>
    <t>Test 3</t>
  </si>
  <si>
    <t>Avg. Flow Rate (gpm)</t>
  </si>
  <si>
    <t>Average pressure drop (psi)</t>
  </si>
  <si>
    <t>Avg. PT 3 (psi)</t>
  </si>
  <si>
    <t>Avg. PT 4 (psi)</t>
  </si>
  <si>
    <t>Pressures from Orifice pressure tests on 01-19-2019, average values used do not include transient pressure changes</t>
  </si>
  <si>
    <t>Avg C_d</t>
  </si>
  <si>
    <t>theoretical delta P</t>
  </si>
  <si>
    <t>Theoretical Flow rate</t>
  </si>
  <si>
    <t>LOX C_d</t>
  </si>
  <si>
    <t>Calculated flow rate (gpm)</t>
  </si>
  <si>
    <t>LOX Avg. Delta P (psi)</t>
  </si>
  <si>
    <t>Orifice Avg. delta P psig</t>
  </si>
  <si>
    <t>Input (psig)</t>
  </si>
  <si>
    <t>LOX C_d (for gpm)</t>
  </si>
  <si>
    <t>C_d value for gpm</t>
  </si>
  <si>
    <t>Fuel C_d</t>
  </si>
  <si>
    <t>Taken from Fuel tests on 01-19-2019</t>
  </si>
  <si>
    <t>Fuel C_d (for gpm)</t>
  </si>
  <si>
    <t>Fuel Avg. Delta P (psi)</t>
  </si>
  <si>
    <t>Fuel side Mass Flow rate (lbm/s)</t>
  </si>
  <si>
    <t>LOX side Mass Flow rate (lbm/s)</t>
  </si>
  <si>
    <t>PSIG</t>
  </si>
  <si>
    <t>From previous</t>
  </si>
  <si>
    <t>Pressure Calibration for 01-26-2019</t>
  </si>
  <si>
    <t>Data linked to tests</t>
  </si>
  <si>
    <t>Unlinked values</t>
  </si>
  <si>
    <t>Pressure Calubration data from 01-26-2019</t>
  </si>
  <si>
    <t>Choked flow</t>
  </si>
  <si>
    <t>C_d value</t>
  </si>
  <si>
    <t>Orifice Plate C_d value</t>
  </si>
  <si>
    <t>LOX Circuit C_d value</t>
  </si>
  <si>
    <t>Taken from LOX tests on 01-26-2019</t>
  </si>
  <si>
    <t>Orifice Avg. PT 4</t>
  </si>
  <si>
    <t>Orifice Avg. PT 3</t>
  </si>
  <si>
    <t>Std. dev</t>
  </si>
  <si>
    <t>Calculated Total flow rate (gpm)</t>
  </si>
  <si>
    <t>Calculated LOX GPM</t>
  </si>
  <si>
    <t>Calculated Fuel GPM</t>
  </si>
  <si>
    <t>Total flow - Fuel glow (gpm</t>
  </si>
  <si>
    <t>Fuel Flow + LOX Flow (gpm)</t>
  </si>
  <si>
    <t>Initial test for orifice C_d</t>
  </si>
  <si>
    <t>Calculated total - Fuel+LOX (gpm)</t>
  </si>
  <si>
    <t>C_d</t>
  </si>
  <si>
    <t>Using experimental C_d for orifice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</si>
</sst>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0" fillId="3" borderId="3" xfId="0" applyFill="1" applyBorder="1"/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0" xfId="0" applyFill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3" fillId="0" borderId="0" xfId="1"/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wrapText="1"/>
    </xf>
    <xf numFmtId="0" fontId="3" fillId="0" borderId="0" xfId="1" applyAlignment="1">
      <alignment wrapText="1"/>
    </xf>
    <xf numFmtId="0" fontId="2" fillId="7" borderId="1" xfId="1" applyFont="1" applyFill="1" applyBorder="1" applyAlignment="1">
      <alignment horizontal="right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3" fillId="7" borderId="1" xfId="1" applyFill="1" applyBorder="1"/>
    <xf numFmtId="0" fontId="3" fillId="7" borderId="1" xfId="1" applyFill="1" applyBorder="1" applyAlignment="1">
      <alignment horizontal="center"/>
    </xf>
    <xf numFmtId="0" fontId="2" fillId="2" borderId="1" xfId="1" applyFont="1" applyFill="1" applyBorder="1"/>
    <xf numFmtId="0" fontId="3" fillId="2" borderId="1" xfId="1" applyFill="1" applyBorder="1"/>
    <xf numFmtId="0" fontId="3" fillId="10" borderId="1" xfId="1" applyFill="1" applyBorder="1" applyAlignment="1">
      <alignment wrapText="1"/>
    </xf>
    <xf numFmtId="0" fontId="3" fillId="10" borderId="1" xfId="1" applyFill="1" applyBorder="1"/>
    <xf numFmtId="0" fontId="0" fillId="5" borderId="0" xfId="0" applyFill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9" borderId="4" xfId="0" applyFill="1" applyBorder="1" applyAlignment="1">
      <alignment horizontal="center" vertical="center" wrapText="1"/>
    </xf>
    <xf numFmtId="0" fontId="0" fillId="3" borderId="0" xfId="0" applyFill="1" applyBorder="1"/>
    <xf numFmtId="164" fontId="0" fillId="3" borderId="0" xfId="0" applyNumberFormat="1" applyFill="1" applyBorder="1"/>
    <xf numFmtId="164" fontId="0" fillId="0" borderId="0" xfId="0" applyNumberFormat="1"/>
    <xf numFmtId="0" fontId="5" fillId="11" borderId="1" xfId="0" applyFont="1" applyFill="1" applyBorder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606E335-D40E-4F0B-AA0F-F105B29CA5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4116846505298"/>
          <c:y val="0.13329739442946989"/>
          <c:w val="0.86016195197822476"/>
          <c:h val="0.70712198711010177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Calculations!$G$13:$G$21</c:f>
              <c:numCache>
                <c:formatCode>General</c:formatCode>
                <c:ptCount val="9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33.618000000000009</c:v>
                </c:pt>
                <c:pt idx="8">
                  <c:v>28.463000000000008</c:v>
                </c:pt>
              </c:numCache>
            </c:numRef>
          </c:xVal>
          <c:yVal>
            <c:numRef>
              <c:f>Calculations!$D$13:$D$21</c:f>
              <c:numCache>
                <c:formatCode>General</c:formatCode>
                <c:ptCount val="9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8.24</c:v>
                </c:pt>
                <c:pt idx="8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1-4DAC-B452-A2C30CEDC6CC}"/>
            </c:ext>
          </c:extLst>
        </c:ser>
        <c:ser>
          <c:idx val="1"/>
          <c:order val="1"/>
          <c:tx>
            <c:v>Theoretical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Calculations!$J$31:$J$39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Calculations!$K$31:$K$39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DAC-B452-A2C30CED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8904"/>
        <c:axId val="472306120"/>
      </c:scatterChart>
      <c:valAx>
        <c:axId val="4722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6120"/>
        <c:crosses val="autoZero"/>
        <c:crossBetween val="midCat"/>
      </c:valAx>
      <c:valAx>
        <c:axId val="4723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29571303587058"/>
          <c:y val="0.69108672736662635"/>
          <c:w val="0.27666026553817363"/>
          <c:h val="0.12129464948956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5328099567604"/>
          <c:y val="4.4647379978606329E-2"/>
          <c:w val="0.83416231680061181"/>
          <c:h val="0.77512613603932035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Calculations!$J$31:$J$39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Calculations!$K$31:$K$39</c:f>
              <c:numCache>
                <c:formatCode>General</c:formatCode>
                <c:ptCount val="9"/>
                <c:pt idx="0">
                  <c:v>2.2834639689546461</c:v>
                </c:pt>
                <c:pt idx="1">
                  <c:v>5.1059806587540582</c:v>
                </c:pt>
                <c:pt idx="2">
                  <c:v>7.2209470968246992</c:v>
                </c:pt>
                <c:pt idx="3">
                  <c:v>8.8438179234260339</c:v>
                </c:pt>
                <c:pt idx="4">
                  <c:v>10.211961317508116</c:v>
                </c:pt>
                <c:pt idx="5">
                  <c:v>11.41731984477323</c:v>
                </c:pt>
                <c:pt idx="6">
                  <c:v>12.507047250467361</c:v>
                </c:pt>
                <c:pt idx="7">
                  <c:v>13.509155022168992</c:v>
                </c:pt>
                <c:pt idx="8">
                  <c:v>14.441894193649398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6-489B-AB1B-213654873370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Calculations!$G$31:$G$38</c:f>
              <c:numCache>
                <c:formatCode>General</c:formatCode>
                <c:ptCount val="8"/>
                <c:pt idx="0">
                  <c:v>5.6219999999999999</c:v>
                </c:pt>
                <c:pt idx="1">
                  <c:v>6.1219999999999999</c:v>
                </c:pt>
                <c:pt idx="2">
                  <c:v>6.772000000000002</c:v>
                </c:pt>
                <c:pt idx="3">
                  <c:v>11.606999999999999</c:v>
                </c:pt>
                <c:pt idx="4">
                  <c:v>11.855999999999995</c:v>
                </c:pt>
                <c:pt idx="5">
                  <c:v>10.986999999999995</c:v>
                </c:pt>
                <c:pt idx="6">
                  <c:v>25.956999999999994</c:v>
                </c:pt>
                <c:pt idx="7">
                  <c:v>28.463000000000008</c:v>
                </c:pt>
              </c:numCache>
            </c:numRef>
          </c:xVal>
          <c:yVal>
            <c:numRef>
              <c:f>Calculations!$D$31:$D$38</c:f>
              <c:numCache>
                <c:formatCode>General</c:formatCode>
                <c:ptCount val="8"/>
                <c:pt idx="0">
                  <c:v>5.7465000000000002</c:v>
                </c:pt>
                <c:pt idx="1">
                  <c:v>5.9926000000000004</c:v>
                </c:pt>
                <c:pt idx="2">
                  <c:v>5.5804999999999998</c:v>
                </c:pt>
                <c:pt idx="3">
                  <c:v>7.8441000000000001</c:v>
                </c:pt>
                <c:pt idx="4">
                  <c:v>7.6189999999999998</c:v>
                </c:pt>
                <c:pt idx="5">
                  <c:v>8.0517000000000003</c:v>
                </c:pt>
                <c:pt idx="6">
                  <c:v>11.69</c:v>
                </c:pt>
                <c:pt idx="7">
                  <c:v>10.878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6-489B-AB1B-21365487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9112"/>
        <c:axId val="484929440"/>
      </c:scatterChart>
      <c:valAx>
        <c:axId val="48492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440"/>
        <c:crosses val="autoZero"/>
        <c:crossBetween val="midCat"/>
      </c:valAx>
      <c:valAx>
        <c:axId val="4849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59768042558121"/>
          <c:y val="0.62633115188642374"/>
          <c:w val="0.3047177239637498"/>
          <c:h val="0.1393198605592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Calibration'!$C$5</c:f>
              <c:strCache>
                <c:ptCount val="1"/>
                <c:pt idx="0">
                  <c:v>PT 1: Pintle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3521434820647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Calibration'!$C$6:$C$10</c:f>
              <c:numCache>
                <c:formatCode>General</c:formatCode>
                <c:ptCount val="5"/>
                <c:pt idx="0">
                  <c:v>817.34883720930236</c:v>
                </c:pt>
                <c:pt idx="1">
                  <c:v>1106.0859375</c:v>
                </c:pt>
                <c:pt idx="2">
                  <c:v>1363.1732283464567</c:v>
                </c:pt>
                <c:pt idx="3">
                  <c:v>1609.4375</c:v>
                </c:pt>
                <c:pt idx="4">
                  <c:v>1862.0873015873017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D-4C84-AA1F-1C215D73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63992"/>
        <c:axId val="274062352"/>
      </c:scatterChart>
      <c:valAx>
        <c:axId val="2740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352"/>
        <c:crosses val="autoZero"/>
        <c:crossBetween val="midCat"/>
      </c:valAx>
      <c:valAx>
        <c:axId val="27406235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Calibration'!$D$5</c:f>
              <c:strCache>
                <c:ptCount val="1"/>
                <c:pt idx="0">
                  <c:v>PT 2: LOX 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12158967922205"/>
                  <c:y val="-0.18081967213114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Calibration'!$D$6:$D$10</c:f>
              <c:numCache>
                <c:formatCode>General</c:formatCode>
                <c:ptCount val="5"/>
                <c:pt idx="0">
                  <c:v>736.28682170542641</c:v>
                </c:pt>
                <c:pt idx="1">
                  <c:v>834.81889763779532</c:v>
                </c:pt>
                <c:pt idx="2">
                  <c:v>918.7</c:v>
                </c:pt>
                <c:pt idx="3">
                  <c:v>1005.2285714285714</c:v>
                </c:pt>
                <c:pt idx="4">
                  <c:v>1088.6554054054054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42-4A42-9ED6-39714F5D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46728"/>
        <c:axId val="465347712"/>
      </c:scatterChart>
      <c:valAx>
        <c:axId val="46534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7712"/>
        <c:crosses val="autoZero"/>
        <c:crossBetween val="midCat"/>
      </c:valAx>
      <c:valAx>
        <c:axId val="46534771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Calibration'!$E$5</c:f>
              <c:strCache>
                <c:ptCount val="1"/>
                <c:pt idx="0">
                  <c:v>PT 3: orifice 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29031531879166"/>
                  <c:y val="-0.18766081871345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Calibration'!$E$6:$E$10</c:f>
              <c:numCache>
                <c:formatCode>General</c:formatCode>
                <c:ptCount val="5"/>
                <c:pt idx="0">
                  <c:v>739.87596899224809</c:v>
                </c:pt>
                <c:pt idx="1">
                  <c:v>888.30708661417327</c:v>
                </c:pt>
                <c:pt idx="2">
                  <c:v>1016.8692307692307</c:v>
                </c:pt>
                <c:pt idx="3">
                  <c:v>1148.4071428571428</c:v>
                </c:pt>
                <c:pt idx="4">
                  <c:v>1274.8108108108108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8-459A-A39B-12ADA197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672"/>
        <c:axId val="460179344"/>
      </c:scatterChart>
      <c:valAx>
        <c:axId val="4601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344"/>
        <c:crosses val="autoZero"/>
        <c:crossBetween val="midCat"/>
      </c:valAx>
      <c:valAx>
        <c:axId val="4601793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Calibration'!$F$5</c:f>
              <c:strCache>
                <c:ptCount val="1"/>
                <c:pt idx="0">
                  <c:v>PT 4: orifice 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13836065677968"/>
                  <c:y val="-0.1548119473892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Calibration'!$F$6:$F$10</c:f>
              <c:numCache>
                <c:formatCode>General</c:formatCode>
                <c:ptCount val="5"/>
                <c:pt idx="0">
                  <c:v>751.17829457364337</c:v>
                </c:pt>
                <c:pt idx="1">
                  <c:v>915.58267716535431</c:v>
                </c:pt>
                <c:pt idx="2">
                  <c:v>1057.3846153846155</c:v>
                </c:pt>
                <c:pt idx="3">
                  <c:v>1202.2142857142858</c:v>
                </c:pt>
                <c:pt idx="4">
                  <c:v>1341.7297297297298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9-4618-94E9-EF9F988A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5144"/>
        <c:axId val="274075472"/>
      </c:scatterChart>
      <c:valAx>
        <c:axId val="2740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472"/>
        <c:crosses val="autoZero"/>
        <c:crossBetween val="midCat"/>
      </c:valAx>
      <c:valAx>
        <c:axId val="2740754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141273005325"/>
          <c:y val="3.18725099601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Calibration'!$G$5</c:f>
              <c:strCache>
                <c:ptCount val="1"/>
                <c:pt idx="0">
                  <c:v>PT 5: Tank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1299212598425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'Pressure Calibration'!$G$6:$G$10</c:f>
              <c:numCache>
                <c:formatCode>General</c:formatCode>
                <c:ptCount val="5"/>
                <c:pt idx="0">
                  <c:v>866.37209302325584</c:v>
                </c:pt>
                <c:pt idx="1">
                  <c:v>879.22834645669286</c:v>
                </c:pt>
                <c:pt idx="2">
                  <c:v>905.5</c:v>
                </c:pt>
                <c:pt idx="3">
                  <c:v>939.32857142857142</c:v>
                </c:pt>
                <c:pt idx="4">
                  <c:v>968.83108108108104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7-4081-B07A-0107CF75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48152"/>
        <c:axId val="327753072"/>
      </c:scatterChart>
      <c:valAx>
        <c:axId val="3277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3072"/>
        <c:crosses val="autoZero"/>
        <c:crossBetween val="midCat"/>
      </c:valAx>
      <c:valAx>
        <c:axId val="327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8</xdr:row>
      <xdr:rowOff>57150</xdr:rowOff>
    </xdr:from>
    <xdr:to>
      <xdr:col>19</xdr:col>
      <xdr:colOff>247649</xdr:colOff>
      <xdr:row>23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E4FF2E-37C8-4D04-927D-E8439919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28</xdr:row>
      <xdr:rowOff>0</xdr:rowOff>
    </xdr:from>
    <xdr:to>
      <xdr:col>18</xdr:col>
      <xdr:colOff>600075</xdr:colOff>
      <xdr:row>42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33C13B-DF4E-4F88-9162-21DE92276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28</xdr:row>
      <xdr:rowOff>142874</xdr:rowOff>
    </xdr:from>
    <xdr:to>
      <xdr:col>6</xdr:col>
      <xdr:colOff>190500</xdr:colOff>
      <xdr:row>42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1F4F4-7B0A-4EE8-ACEC-04E353AEC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30</xdr:row>
      <xdr:rowOff>19050</xdr:rowOff>
    </xdr:from>
    <xdr:to>
      <xdr:col>12</xdr:col>
      <xdr:colOff>457200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2D468-1EB8-4BE8-BEC7-8F83AC327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14</xdr:row>
      <xdr:rowOff>47625</xdr:rowOff>
    </xdr:from>
    <xdr:to>
      <xdr:col>6</xdr:col>
      <xdr:colOff>476250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ADDAB5-9ECC-4104-82ED-F1F74F367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14</xdr:row>
      <xdr:rowOff>38100</xdr:rowOff>
    </xdr:from>
    <xdr:to>
      <xdr:col>12</xdr:col>
      <xdr:colOff>161925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2BF35-BB08-4257-AE56-A0121914F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123825</xdr:colOff>
      <xdr:row>14</xdr:row>
      <xdr:rowOff>38099</xdr:rowOff>
    </xdr:from>
    <xdr:to>
      <xdr:col>18</xdr:col>
      <xdr:colOff>47624</xdr:colOff>
      <xdr:row>28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F395A-0748-442C-B3BA-4C672E75D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0%20psi%20calibration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25%20psi%20calibration%20-%20Fuel%20si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25%20psi%20calibr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50%20psi%20calibration%20-%20Fuel%20sid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50%20psi%20calibr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75%20psi%20calibration%20-%20Fuel%20sid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75%20psi%20calibr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100%20psi%20calibration%20-%20Fuel%20sid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%20Calibration%2001-26-2029/100%20psi%20calib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817.34883720930236</v>
          </cell>
          <cell r="M3">
            <v>736.28682170542641</v>
          </cell>
          <cell r="N3">
            <v>739.87596899224809</v>
          </cell>
          <cell r="O3">
            <v>751.17829457364337</v>
          </cell>
          <cell r="P3">
            <v>866.37209302325584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1106.0859375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834.81889763779532</v>
          </cell>
          <cell r="N3">
            <v>888.30708661417327</v>
          </cell>
          <cell r="O3">
            <v>915.58267716535431</v>
          </cell>
          <cell r="P3">
            <v>879.22834645669286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1363.1732283464567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918.7</v>
          </cell>
          <cell r="N3">
            <v>1016.8692307692307</v>
          </cell>
          <cell r="O3">
            <v>1057.3846153846155</v>
          </cell>
          <cell r="P3">
            <v>905.5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1609.4375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1005.2285714285714</v>
          </cell>
          <cell r="N3">
            <v>1148.4071428571428</v>
          </cell>
          <cell r="O3">
            <v>1202.2142857142858</v>
          </cell>
          <cell r="P3">
            <v>939.32857142857142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L3">
            <v>1862.0873015873017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Simple Data with Plots"/>
      <sheetName val="Interactive Bar Graph"/>
    </sheetNames>
    <sheetDataSet>
      <sheetData sheetId="0">
        <row r="3">
          <cell r="M3">
            <v>1088.6554054054054</v>
          </cell>
          <cell r="N3">
            <v>1274.8108108108108</v>
          </cell>
          <cell r="O3">
            <v>1341.7297297297298</v>
          </cell>
          <cell r="P3">
            <v>968.83108108108104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19-01-27T21:49:34.46" personId="{00000000-0000-0000-0000-000000000000}" id="{FC22A12E-2C38-4FA4-849B-841DAD35F56E}">
    <text>C_d = Q(gpm) / sqrt (delta pressure)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9" dT="2019-01-27T21:48:36.93" personId="{00000000-0000-0000-0000-000000000000}" id="{70C2862F-1961-4231-AA58-FF1314A0673A}">
    <text>approx -0.04, within the error of the P.T.</text>
  </threadedComment>
  <threadedComment ref="N49" dT="2019-01-27T21:48:36.93" personId="{00000000-0000-0000-0000-000000000000}" id="{C6EF0B7F-EEBF-4D63-9A80-FC15F9E48BBA}">
    <text>approx -0.04, within the error of the P.T.</text>
  </threadedComment>
  <threadedComment ref="D50" dT="2019-01-27T21:53:12.57" personId="{00000000-0000-0000-0000-000000000000}" id="{DE3CD0C8-8538-413D-ACAA-E3DA02E2498A}">
    <text>approx - 0.05 , within error of P.T.</text>
  </threadedComment>
  <threadedComment ref="N50" dT="2019-01-27T21:53:12.57" personId="{00000000-0000-0000-0000-000000000000}" id="{BB4AFBFC-5C20-4ED6-8C5E-1B51194AAAAE}">
    <text>approx - 0.05 , within error of P.T.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B58F-C24B-4400-8FA0-63A310F24E42}">
  <dimension ref="B7:C8"/>
  <sheetViews>
    <sheetView workbookViewId="0">
      <selection activeCell="E4" sqref="E4"/>
    </sheetView>
  </sheetViews>
  <sheetFormatPr defaultRowHeight="15" x14ac:dyDescent="0.25"/>
  <cols>
    <col min="2" max="2" width="21.7109375" customWidth="1"/>
    <col min="3" max="3" width="11.28515625" customWidth="1"/>
  </cols>
  <sheetData>
    <row r="7" spans="2:3" x14ac:dyDescent="0.25">
      <c r="B7" t="s">
        <v>40</v>
      </c>
      <c r="C7">
        <f>Calculations!H40</f>
        <v>2.2834639689546461</v>
      </c>
    </row>
    <row r="8" spans="2:3" x14ac:dyDescent="0.25">
      <c r="B8" t="s">
        <v>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117"/>
  <sheetViews>
    <sheetView tabSelected="1" workbookViewId="0">
      <selection activeCell="H7" sqref="H7"/>
    </sheetView>
  </sheetViews>
  <sheetFormatPr defaultRowHeight="15" x14ac:dyDescent="0.25"/>
  <cols>
    <col min="1" max="1" width="12.5703125" customWidth="1"/>
    <col min="2" max="3" width="10" customWidth="1"/>
    <col min="4" max="4" width="10.5703125" customWidth="1"/>
    <col min="5" max="7" width="10" customWidth="1"/>
    <col min="8" max="8" width="12" customWidth="1"/>
    <col min="10" max="10" width="11.85546875" customWidth="1"/>
    <col min="11" max="11" width="10.85546875" customWidth="1"/>
    <col min="12" max="13" width="12.5703125" customWidth="1"/>
    <col min="14" max="15" width="11" customWidth="1"/>
  </cols>
  <sheetData>
    <row r="3" spans="2:8" x14ac:dyDescent="0.25">
      <c r="B3" t="s">
        <v>37</v>
      </c>
    </row>
    <row r="4" spans="2:8" s="2" customFormat="1" ht="38.25" x14ac:dyDescent="0.25"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2:8" x14ac:dyDescent="0.25">
      <c r="B5" s="30" t="str">
        <f>'Pressure Calibration'!B12</f>
        <v>slope</v>
      </c>
      <c r="C5" s="30">
        <f>'Pressure Calibration'!C12</f>
        <v>10.371313965023994</v>
      </c>
      <c r="D5" s="30">
        <f>'Pressure Calibration'!D12</f>
        <v>3.5005873647629366</v>
      </c>
      <c r="E5" s="30">
        <f>'Pressure Calibration'!E12</f>
        <v>5.3198789595203797</v>
      </c>
      <c r="F5" s="30">
        <f>'Pressure Calibration'!F12</f>
        <v>5.8709379154444168</v>
      </c>
      <c r="G5" s="30">
        <f>'Pressure Calibration'!G12</f>
        <v>1.0600728043501157</v>
      </c>
    </row>
    <row r="6" spans="2:8" x14ac:dyDescent="0.25">
      <c r="B6" s="30" t="str">
        <f>'Pressure Calibration'!B13</f>
        <v>intercept</v>
      </c>
      <c r="C6" s="30">
        <f>'Pressure Calibration'!C13</f>
        <v>833.0608626774125</v>
      </c>
      <c r="D6" s="30">
        <f>'Pressure Calibration'!D13</f>
        <v>741.70857099729278</v>
      </c>
      <c r="E6" s="30">
        <f>'Pressure Calibration'!E13</f>
        <v>747.6601000327023</v>
      </c>
      <c r="F6" s="30">
        <f>'Pressure Calibration'!F13</f>
        <v>760.07102474130477</v>
      </c>
      <c r="G6" s="30">
        <f>'Pressure Calibration'!G13</f>
        <v>858.84837818041444</v>
      </c>
    </row>
    <row r="10" spans="2:8" x14ac:dyDescent="0.25">
      <c r="B10" t="s">
        <v>7</v>
      </c>
    </row>
    <row r="11" spans="2:8" x14ac:dyDescent="0.25">
      <c r="B11" t="s">
        <v>15</v>
      </c>
    </row>
    <row r="12" spans="2:8" s="3" customFormat="1" ht="60" customHeight="1" x14ac:dyDescent="0.25">
      <c r="C12" s="5" t="s">
        <v>23</v>
      </c>
      <c r="D12" s="4" t="s">
        <v>11</v>
      </c>
      <c r="E12" s="4" t="s">
        <v>14</v>
      </c>
      <c r="F12" s="4" t="s">
        <v>13</v>
      </c>
      <c r="G12" s="4" t="s">
        <v>12</v>
      </c>
      <c r="H12" s="3" t="s">
        <v>39</v>
      </c>
    </row>
    <row r="13" spans="2:8" x14ac:dyDescent="0.25">
      <c r="B13" s="6" t="s">
        <v>8</v>
      </c>
      <c r="C13" s="6">
        <v>50</v>
      </c>
      <c r="D13" s="6">
        <v>5.7465000000000002</v>
      </c>
      <c r="E13" s="6">
        <v>27.58</v>
      </c>
      <c r="F13" s="6">
        <v>21.957999999999998</v>
      </c>
      <c r="G13" s="6">
        <f t="shared" ref="G13:G21" si="0">E13-F13</f>
        <v>5.6219999999999999</v>
      </c>
      <c r="H13">
        <f t="shared" ref="H13:H21" si="1">D13/SQRT(G13)</f>
        <v>2.4235835183540853</v>
      </c>
    </row>
    <row r="14" spans="2:8" x14ac:dyDescent="0.25">
      <c r="B14" s="6" t="s">
        <v>9</v>
      </c>
      <c r="C14" s="6">
        <v>50</v>
      </c>
      <c r="D14" s="6">
        <v>5.9926000000000004</v>
      </c>
      <c r="E14" s="6">
        <v>29.047000000000001</v>
      </c>
      <c r="F14" s="6">
        <v>22.925000000000001</v>
      </c>
      <c r="G14" s="6">
        <f t="shared" si="0"/>
        <v>6.1219999999999999</v>
      </c>
      <c r="H14">
        <f t="shared" si="1"/>
        <v>2.4219692633698444</v>
      </c>
    </row>
    <row r="15" spans="2:8" x14ac:dyDescent="0.25">
      <c r="B15" s="6" t="s">
        <v>10</v>
      </c>
      <c r="C15" s="6">
        <v>50</v>
      </c>
      <c r="D15" s="6">
        <v>5.5804999999999998</v>
      </c>
      <c r="E15" s="6">
        <v>31.591000000000001</v>
      </c>
      <c r="F15" s="6">
        <v>24.818999999999999</v>
      </c>
      <c r="G15" s="6">
        <f t="shared" si="0"/>
        <v>6.772000000000002</v>
      </c>
      <c r="H15">
        <f t="shared" si="1"/>
        <v>2.1444436454322435</v>
      </c>
    </row>
    <row r="16" spans="2:8" x14ac:dyDescent="0.25">
      <c r="B16" s="7" t="s">
        <v>8</v>
      </c>
      <c r="C16" s="7">
        <v>100</v>
      </c>
      <c r="D16" s="7">
        <v>7.8441000000000001</v>
      </c>
      <c r="E16" s="7">
        <v>56.252000000000002</v>
      </c>
      <c r="F16" s="7">
        <v>44.645000000000003</v>
      </c>
      <c r="G16" s="7">
        <f t="shared" si="0"/>
        <v>11.606999999999999</v>
      </c>
      <c r="H16">
        <f t="shared" si="1"/>
        <v>2.3024124733002513</v>
      </c>
    </row>
    <row r="17" spans="1:11" x14ac:dyDescent="0.25">
      <c r="B17" s="7" t="s">
        <v>9</v>
      </c>
      <c r="C17" s="7">
        <v>100</v>
      </c>
      <c r="D17" s="7">
        <v>7.6189999999999998</v>
      </c>
      <c r="E17" s="7">
        <v>58.128999999999998</v>
      </c>
      <c r="F17" s="7">
        <v>46.273000000000003</v>
      </c>
      <c r="G17" s="7">
        <f t="shared" si="0"/>
        <v>11.855999999999995</v>
      </c>
      <c r="H17">
        <f t="shared" si="1"/>
        <v>2.2127323143281017</v>
      </c>
    </row>
    <row r="18" spans="1:11" x14ac:dyDescent="0.25">
      <c r="B18" s="7" t="s">
        <v>10</v>
      </c>
      <c r="C18" s="7">
        <v>100</v>
      </c>
      <c r="D18" s="7">
        <v>8.0517000000000003</v>
      </c>
      <c r="E18" s="7">
        <v>55.73</v>
      </c>
      <c r="F18" s="7">
        <v>44.743000000000002</v>
      </c>
      <c r="G18" s="7">
        <f t="shared" si="0"/>
        <v>10.986999999999995</v>
      </c>
      <c r="H18">
        <f t="shared" si="1"/>
        <v>2.4291147034399949</v>
      </c>
    </row>
    <row r="19" spans="1:11" x14ac:dyDescent="0.25">
      <c r="B19" s="6" t="s">
        <v>8</v>
      </c>
      <c r="C19" s="6">
        <v>200</v>
      </c>
      <c r="D19" s="6">
        <v>11.69</v>
      </c>
      <c r="E19" s="6">
        <v>124.401</v>
      </c>
      <c r="F19" s="6">
        <v>98.444000000000003</v>
      </c>
      <c r="G19" s="6">
        <f t="shared" si="0"/>
        <v>25.956999999999994</v>
      </c>
      <c r="H19">
        <f t="shared" si="1"/>
        <v>2.2944957764123162</v>
      </c>
    </row>
    <row r="20" spans="1:11" x14ac:dyDescent="0.25">
      <c r="A20" s="31" t="s">
        <v>38</v>
      </c>
      <c r="B20" s="8" t="s">
        <v>9</v>
      </c>
      <c r="C20" s="8">
        <v>200</v>
      </c>
      <c r="D20" s="8">
        <v>8.24</v>
      </c>
      <c r="E20" s="8">
        <v>149.828</v>
      </c>
      <c r="F20" s="8">
        <v>116.21</v>
      </c>
      <c r="G20" s="8">
        <f t="shared" si="0"/>
        <v>33.618000000000009</v>
      </c>
      <c r="H20">
        <f t="shared" si="1"/>
        <v>1.4211544368466884</v>
      </c>
    </row>
    <row r="21" spans="1:11" x14ac:dyDescent="0.25">
      <c r="B21" s="6" t="s">
        <v>10</v>
      </c>
      <c r="C21" s="6">
        <v>200</v>
      </c>
      <c r="D21" s="6">
        <v>10.878</v>
      </c>
      <c r="E21" s="6">
        <v>132.60400000000001</v>
      </c>
      <c r="F21" s="6">
        <v>104.14100000000001</v>
      </c>
      <c r="G21" s="6">
        <f t="shared" si="0"/>
        <v>28.463000000000008</v>
      </c>
      <c r="H21">
        <f t="shared" si="1"/>
        <v>2.0389600570003306</v>
      </c>
    </row>
    <row r="23" spans="1:11" x14ac:dyDescent="0.25">
      <c r="H23">
        <f>AVERAGE(H13:H21)</f>
        <v>2.1876517987204287</v>
      </c>
    </row>
    <row r="28" spans="1:11" x14ac:dyDescent="0.25">
      <c r="B28" t="s">
        <v>7</v>
      </c>
    </row>
    <row r="29" spans="1:11" x14ac:dyDescent="0.25">
      <c r="B29" t="s">
        <v>15</v>
      </c>
    </row>
    <row r="30" spans="1:11" ht="45" x14ac:dyDescent="0.25">
      <c r="B30" s="3"/>
      <c r="C30" s="1" t="s">
        <v>23</v>
      </c>
      <c r="D30" s="12" t="s">
        <v>11</v>
      </c>
      <c r="E30" s="12" t="s">
        <v>14</v>
      </c>
      <c r="F30" s="12" t="s">
        <v>13</v>
      </c>
      <c r="G30" s="12" t="s">
        <v>12</v>
      </c>
      <c r="H30" s="12" t="s">
        <v>25</v>
      </c>
      <c r="J30" s="10" t="s">
        <v>17</v>
      </c>
      <c r="K30" s="10" t="s">
        <v>18</v>
      </c>
    </row>
    <row r="31" spans="1:11" x14ac:dyDescent="0.25">
      <c r="B31" s="6" t="s">
        <v>8</v>
      </c>
      <c r="C31" s="11">
        <v>50</v>
      </c>
      <c r="D31" s="11">
        <v>5.7465000000000002</v>
      </c>
      <c r="E31" s="11">
        <v>27.58</v>
      </c>
      <c r="F31" s="11">
        <v>21.957999999999998</v>
      </c>
      <c r="G31" s="11">
        <f t="shared" ref="G31:G38" si="2">E31-F31</f>
        <v>5.6219999999999999</v>
      </c>
      <c r="H31" s="13">
        <f t="shared" ref="H31:H38" si="3">D31/SQRT(G31)</f>
        <v>2.4235835183540853</v>
      </c>
      <c r="J31" s="9">
        <v>1</v>
      </c>
      <c r="K31" s="9">
        <f t="shared" ref="K31:K39" si="4">$H$40*SQRT(J31)</f>
        <v>2.2834639689546461</v>
      </c>
    </row>
    <row r="32" spans="1:11" x14ac:dyDescent="0.25">
      <c r="B32" s="6" t="s">
        <v>9</v>
      </c>
      <c r="C32" s="6">
        <v>50</v>
      </c>
      <c r="D32" s="6">
        <v>5.9926000000000004</v>
      </c>
      <c r="E32" s="6">
        <v>29.047000000000001</v>
      </c>
      <c r="F32" s="6">
        <v>22.925000000000001</v>
      </c>
      <c r="G32" s="6">
        <f t="shared" si="2"/>
        <v>6.1219999999999999</v>
      </c>
      <c r="H32" s="13">
        <f t="shared" si="3"/>
        <v>2.4219692633698444</v>
      </c>
      <c r="J32" s="9">
        <v>5</v>
      </c>
      <c r="K32" s="9">
        <f t="shared" si="4"/>
        <v>5.1059806587540582</v>
      </c>
    </row>
    <row r="33" spans="2:18" x14ac:dyDescent="0.25">
      <c r="B33" s="6" t="s">
        <v>10</v>
      </c>
      <c r="C33" s="6">
        <v>50</v>
      </c>
      <c r="D33" s="6">
        <v>5.5804999999999998</v>
      </c>
      <c r="E33" s="6">
        <v>31.591000000000001</v>
      </c>
      <c r="F33" s="6">
        <v>24.818999999999999</v>
      </c>
      <c r="G33" s="6">
        <f t="shared" si="2"/>
        <v>6.772000000000002</v>
      </c>
      <c r="H33" s="13">
        <f t="shared" si="3"/>
        <v>2.1444436454322435</v>
      </c>
      <c r="J33" s="9">
        <v>10</v>
      </c>
      <c r="K33" s="9">
        <f t="shared" si="4"/>
        <v>7.2209470968246992</v>
      </c>
    </row>
    <row r="34" spans="2:18" x14ac:dyDescent="0.25">
      <c r="B34" s="7" t="s">
        <v>8</v>
      </c>
      <c r="C34" s="7">
        <v>100</v>
      </c>
      <c r="D34" s="7">
        <v>7.8441000000000001</v>
      </c>
      <c r="E34" s="7">
        <v>56.252000000000002</v>
      </c>
      <c r="F34" s="7">
        <v>44.645000000000003</v>
      </c>
      <c r="G34" s="7">
        <f t="shared" si="2"/>
        <v>11.606999999999999</v>
      </c>
      <c r="H34" s="13">
        <f t="shared" si="3"/>
        <v>2.3024124733002513</v>
      </c>
      <c r="J34" s="9">
        <v>15</v>
      </c>
      <c r="K34" s="9">
        <f t="shared" si="4"/>
        <v>8.8438179234260339</v>
      </c>
    </row>
    <row r="35" spans="2:18" x14ac:dyDescent="0.25">
      <c r="B35" s="7" t="s">
        <v>9</v>
      </c>
      <c r="C35" s="7">
        <v>100</v>
      </c>
      <c r="D35" s="7">
        <v>7.6189999999999998</v>
      </c>
      <c r="E35" s="7">
        <v>58.128999999999998</v>
      </c>
      <c r="F35" s="7">
        <v>46.273000000000003</v>
      </c>
      <c r="G35" s="7">
        <f t="shared" si="2"/>
        <v>11.855999999999995</v>
      </c>
      <c r="H35" s="13">
        <f t="shared" si="3"/>
        <v>2.2127323143281017</v>
      </c>
      <c r="J35" s="9">
        <v>20</v>
      </c>
      <c r="K35" s="9">
        <f t="shared" si="4"/>
        <v>10.211961317508116</v>
      </c>
    </row>
    <row r="36" spans="2:18" x14ac:dyDescent="0.25">
      <c r="B36" s="7" t="s">
        <v>10</v>
      </c>
      <c r="C36" s="7">
        <v>100</v>
      </c>
      <c r="D36" s="7">
        <v>8.0517000000000003</v>
      </c>
      <c r="E36" s="7">
        <v>55.73</v>
      </c>
      <c r="F36" s="7">
        <v>44.743000000000002</v>
      </c>
      <c r="G36" s="7">
        <f t="shared" si="2"/>
        <v>10.986999999999995</v>
      </c>
      <c r="H36" s="13">
        <f t="shared" si="3"/>
        <v>2.4291147034399949</v>
      </c>
      <c r="J36" s="9">
        <v>25</v>
      </c>
      <c r="K36" s="9">
        <f t="shared" si="4"/>
        <v>11.41731984477323</v>
      </c>
    </row>
    <row r="37" spans="2:18" x14ac:dyDescent="0.25">
      <c r="B37" s="6" t="s">
        <v>8</v>
      </c>
      <c r="C37" s="6">
        <v>200</v>
      </c>
      <c r="D37" s="6">
        <v>11.69</v>
      </c>
      <c r="E37" s="6">
        <v>124.401</v>
      </c>
      <c r="F37" s="6">
        <v>98.444000000000003</v>
      </c>
      <c r="G37" s="6">
        <f t="shared" si="2"/>
        <v>25.956999999999994</v>
      </c>
      <c r="H37" s="13">
        <f t="shared" si="3"/>
        <v>2.2944957764123162</v>
      </c>
      <c r="J37" s="9">
        <v>30</v>
      </c>
      <c r="K37" s="9">
        <f t="shared" si="4"/>
        <v>12.507047250467361</v>
      </c>
    </row>
    <row r="38" spans="2:18" x14ac:dyDescent="0.25">
      <c r="B38" s="6" t="s">
        <v>10</v>
      </c>
      <c r="C38" s="6">
        <v>200</v>
      </c>
      <c r="D38" s="6">
        <v>10.878</v>
      </c>
      <c r="E38" s="6">
        <v>132.60400000000001</v>
      </c>
      <c r="F38" s="6">
        <v>104.14100000000001</v>
      </c>
      <c r="G38" s="6">
        <f t="shared" si="2"/>
        <v>28.463000000000008</v>
      </c>
      <c r="H38" s="13">
        <f t="shared" si="3"/>
        <v>2.0389600570003306</v>
      </c>
      <c r="J38" s="9">
        <v>35</v>
      </c>
      <c r="K38" s="9">
        <f t="shared" si="4"/>
        <v>13.509155022168992</v>
      </c>
    </row>
    <row r="39" spans="2:18" x14ac:dyDescent="0.25">
      <c r="J39" s="9">
        <v>40</v>
      </c>
      <c r="K39" s="9">
        <f t="shared" si="4"/>
        <v>14.441894193649398</v>
      </c>
    </row>
    <row r="40" spans="2:18" x14ac:dyDescent="0.25">
      <c r="G40" s="14" t="s">
        <v>16</v>
      </c>
      <c r="H40" s="14">
        <f>AVERAGE(H31:H38)</f>
        <v>2.2834639689546461</v>
      </c>
    </row>
    <row r="45" spans="2:18" x14ac:dyDescent="0.25">
      <c r="B45" t="s">
        <v>19</v>
      </c>
      <c r="M45" t="s">
        <v>54</v>
      </c>
    </row>
    <row r="46" spans="2:18" x14ac:dyDescent="0.25">
      <c r="B46" t="s">
        <v>42</v>
      </c>
      <c r="M46" s="38" t="s">
        <v>53</v>
      </c>
      <c r="N46" s="38">
        <v>3.5575999999999999</v>
      </c>
    </row>
    <row r="48" spans="2:18" s="4" customFormat="1" ht="53.25" customHeight="1" x14ac:dyDescent="0.25">
      <c r="B48" s="17"/>
      <c r="C48" s="15" t="s">
        <v>23</v>
      </c>
      <c r="D48" s="16" t="s">
        <v>22</v>
      </c>
      <c r="E48" s="16" t="s">
        <v>20</v>
      </c>
      <c r="F48" s="16" t="s">
        <v>21</v>
      </c>
      <c r="G48" s="16" t="s">
        <v>24</v>
      </c>
      <c r="H48" s="16" t="s">
        <v>31</v>
      </c>
      <c r="L48" s="39"/>
      <c r="M48" s="40" t="s">
        <v>23</v>
      </c>
      <c r="N48" s="39" t="s">
        <v>22</v>
      </c>
      <c r="O48" s="39" t="s">
        <v>20</v>
      </c>
      <c r="P48" s="39" t="s">
        <v>21</v>
      </c>
      <c r="Q48" s="39" t="s">
        <v>24</v>
      </c>
      <c r="R48" s="39" t="s">
        <v>31</v>
      </c>
    </row>
    <row r="49" spans="2:18" x14ac:dyDescent="0.25">
      <c r="B49" s="7" t="s">
        <v>8</v>
      </c>
      <c r="C49" s="7">
        <v>25</v>
      </c>
      <c r="D49" s="7">
        <v>0</v>
      </c>
      <c r="E49" s="7">
        <f t="shared" ref="E49:E51" si="5">$H$40*SQRT(D49)</f>
        <v>0</v>
      </c>
      <c r="F49" s="7">
        <v>20.99</v>
      </c>
      <c r="G49" s="7">
        <f t="shared" ref="G49:G51" si="6">E49/SQRT(F49)</f>
        <v>0</v>
      </c>
      <c r="H49" s="18">
        <f t="shared" ref="H49:H51" si="7">E49/7.19</f>
        <v>0</v>
      </c>
      <c r="L49" s="7" t="s">
        <v>8</v>
      </c>
      <c r="M49" s="7">
        <v>25</v>
      </c>
      <c r="N49" s="7">
        <v>0</v>
      </c>
      <c r="O49" s="7">
        <f t="shared" ref="O49:O50" si="8">$N$46*SQRT(N49)</f>
        <v>0</v>
      </c>
      <c r="P49" s="7">
        <v>20.99</v>
      </c>
      <c r="Q49" s="7">
        <f t="shared" ref="Q49:Q60" si="9">O49/SQRT(P49)</f>
        <v>0</v>
      </c>
      <c r="R49" s="18">
        <f t="shared" ref="R49:R60" si="10">O49/7.19</f>
        <v>0</v>
      </c>
    </row>
    <row r="50" spans="2:18" x14ac:dyDescent="0.25">
      <c r="B50" s="7" t="s">
        <v>9</v>
      </c>
      <c r="C50" s="7">
        <v>25</v>
      </c>
      <c r="D50" s="7">
        <v>0</v>
      </c>
      <c r="E50" s="7">
        <f t="shared" ref="E50" si="11">$H$40*SQRT(D50)</f>
        <v>0</v>
      </c>
      <c r="F50" s="7">
        <v>21.48</v>
      </c>
      <c r="G50" s="7">
        <f t="shared" si="6"/>
        <v>0</v>
      </c>
      <c r="H50" s="18">
        <f t="shared" si="7"/>
        <v>0</v>
      </c>
      <c r="L50" s="7" t="s">
        <v>9</v>
      </c>
      <c r="M50" s="7">
        <v>25</v>
      </c>
      <c r="N50" s="7">
        <v>0</v>
      </c>
      <c r="O50" s="7">
        <f t="shared" si="8"/>
        <v>0</v>
      </c>
      <c r="P50" s="7">
        <v>21.48</v>
      </c>
      <c r="Q50" s="7">
        <f t="shared" si="9"/>
        <v>0</v>
      </c>
      <c r="R50" s="18">
        <f t="shared" si="10"/>
        <v>0</v>
      </c>
    </row>
    <row r="51" spans="2:18" x14ac:dyDescent="0.25">
      <c r="B51" s="7" t="s">
        <v>10</v>
      </c>
      <c r="C51" s="7">
        <v>25</v>
      </c>
      <c r="D51" s="7">
        <v>4.4650000000000002E-2</v>
      </c>
      <c r="E51" s="7">
        <f t="shared" si="5"/>
        <v>0.48250841826231877</v>
      </c>
      <c r="F51" s="7">
        <v>21.34</v>
      </c>
      <c r="G51" s="7">
        <f t="shared" si="6"/>
        <v>0.10444981792952537</v>
      </c>
      <c r="H51" s="18">
        <f t="shared" si="7"/>
        <v>6.7108264014230701E-2</v>
      </c>
      <c r="L51" s="7" t="s">
        <v>10</v>
      </c>
      <c r="M51" s="7">
        <v>25</v>
      </c>
      <c r="N51" s="7">
        <v>4.4650000000000002E-2</v>
      </c>
      <c r="O51" s="7">
        <f>$N$46*SQRT(N51)</f>
        <v>0.75174032616589082</v>
      </c>
      <c r="P51" s="7">
        <v>21.34</v>
      </c>
      <c r="Q51" s="7">
        <f t="shared" si="9"/>
        <v>0.16273113012428705</v>
      </c>
      <c r="R51" s="18">
        <f t="shared" si="10"/>
        <v>0.10455359195631304</v>
      </c>
    </row>
    <row r="52" spans="2:18" x14ac:dyDescent="0.25">
      <c r="B52" s="6" t="s">
        <v>8</v>
      </c>
      <c r="C52" s="6">
        <v>50</v>
      </c>
      <c r="D52" s="6">
        <v>1.217E-2</v>
      </c>
      <c r="E52" s="6">
        <f t="shared" ref="E52:E60" si="12">$H$40*SQRT(D52)</f>
        <v>0.25190654552580938</v>
      </c>
      <c r="F52" s="6">
        <v>35.194699999999997</v>
      </c>
      <c r="G52" s="6">
        <f t="shared" ref="G52:G60" si="13">E52/SQRT(F52)</f>
        <v>4.2462036422923011E-2</v>
      </c>
      <c r="H52" s="18">
        <f t="shared" ref="H52:H60" si="14">E52/7.19</f>
        <v>3.5035680879806588E-2</v>
      </c>
      <c r="L52" s="6" t="s">
        <v>8</v>
      </c>
      <c r="M52" s="6">
        <v>50</v>
      </c>
      <c r="N52" s="6">
        <v>1.217E-2</v>
      </c>
      <c r="O52" s="6">
        <f t="shared" ref="O52:O60" si="15">$N$46*SQRT(N52)</f>
        <v>0.39246633121734148</v>
      </c>
      <c r="P52" s="6">
        <v>35.194699999999997</v>
      </c>
      <c r="Q52" s="6">
        <f t="shared" si="9"/>
        <v>6.61551672511594E-2</v>
      </c>
      <c r="R52" s="18">
        <f t="shared" si="10"/>
        <v>5.4585025204080873E-2</v>
      </c>
    </row>
    <row r="53" spans="2:18" x14ac:dyDescent="0.25">
      <c r="B53" s="6" t="s">
        <v>9</v>
      </c>
      <c r="C53" s="6">
        <v>50</v>
      </c>
      <c r="D53" s="6">
        <v>0.1197</v>
      </c>
      <c r="E53" s="6">
        <f t="shared" si="12"/>
        <v>0.790025734639346</v>
      </c>
      <c r="F53" s="6">
        <v>40.255000000000003</v>
      </c>
      <c r="G53" s="6">
        <f t="shared" si="13"/>
        <v>0.12451776675058436</v>
      </c>
      <c r="H53" s="18">
        <f t="shared" si="14"/>
        <v>0.10987840537403977</v>
      </c>
      <c r="L53" s="6" t="s">
        <v>9</v>
      </c>
      <c r="M53" s="6">
        <v>50</v>
      </c>
      <c r="N53" s="6">
        <v>0.1197</v>
      </c>
      <c r="O53" s="6">
        <f t="shared" si="15"/>
        <v>1.2308473406040246</v>
      </c>
      <c r="P53" s="6">
        <v>40.255000000000003</v>
      </c>
      <c r="Q53" s="6">
        <f t="shared" si="9"/>
        <v>0.19399667041590066</v>
      </c>
      <c r="R53" s="18">
        <f t="shared" si="10"/>
        <v>0.17118878172517726</v>
      </c>
    </row>
    <row r="54" spans="2:18" x14ac:dyDescent="0.25">
      <c r="B54" s="6" t="s">
        <v>10</v>
      </c>
      <c r="C54" s="6">
        <v>50</v>
      </c>
      <c r="D54" s="6">
        <v>2.5999999999999999E-2</v>
      </c>
      <c r="E54" s="6">
        <f t="shared" si="12"/>
        <v>0.36819750153330311</v>
      </c>
      <c r="F54" s="6">
        <v>38.444000000000003</v>
      </c>
      <c r="G54" s="6">
        <f t="shared" si="13"/>
        <v>5.9383604198428704E-2</v>
      </c>
      <c r="H54" s="18">
        <f t="shared" si="14"/>
        <v>5.1209666416314754E-2</v>
      </c>
      <c r="L54" s="6" t="s">
        <v>10</v>
      </c>
      <c r="M54" s="6">
        <v>50</v>
      </c>
      <c r="N54" s="6">
        <v>2.5999999999999999E-2</v>
      </c>
      <c r="O54" s="6">
        <f t="shared" si="15"/>
        <v>0.57364576330693839</v>
      </c>
      <c r="P54" s="6">
        <v>38.444000000000003</v>
      </c>
      <c r="Q54" s="6">
        <f t="shared" si="9"/>
        <v>9.2518696668134739E-2</v>
      </c>
      <c r="R54" s="18">
        <f t="shared" si="10"/>
        <v>7.9783833561465692E-2</v>
      </c>
    </row>
    <row r="55" spans="2:18" x14ac:dyDescent="0.25">
      <c r="B55" s="7" t="s">
        <v>8</v>
      </c>
      <c r="C55" s="7">
        <v>75</v>
      </c>
      <c r="D55" s="7">
        <v>0.3826</v>
      </c>
      <c r="E55" s="7">
        <f t="shared" si="12"/>
        <v>1.4124290654998914</v>
      </c>
      <c r="F55" s="7">
        <v>66.349999999999994</v>
      </c>
      <c r="G55" s="7">
        <f t="shared" si="13"/>
        <v>0.1733988378612982</v>
      </c>
      <c r="H55" s="18">
        <f t="shared" si="14"/>
        <v>0.19644354179414344</v>
      </c>
      <c r="L55" s="7" t="s">
        <v>8</v>
      </c>
      <c r="M55" s="7">
        <v>75</v>
      </c>
      <c r="N55" s="7">
        <v>0.3826</v>
      </c>
      <c r="O55" s="7">
        <f t="shared" si="15"/>
        <v>2.2005416821719148</v>
      </c>
      <c r="P55" s="7">
        <v>66.349999999999994</v>
      </c>
      <c r="Q55" s="7">
        <f t="shared" si="9"/>
        <v>0.27015259008345976</v>
      </c>
      <c r="R55" s="18">
        <f t="shared" si="10"/>
        <v>0.30605586678329827</v>
      </c>
    </row>
    <row r="56" spans="2:18" x14ac:dyDescent="0.25">
      <c r="B56" s="7" t="s">
        <v>9</v>
      </c>
      <c r="C56" s="7">
        <v>75</v>
      </c>
      <c r="D56" s="7">
        <v>0.35199999999999998</v>
      </c>
      <c r="E56" s="7">
        <f t="shared" si="12"/>
        <v>1.3547697625519124</v>
      </c>
      <c r="F56" s="7">
        <v>64.349000000000004</v>
      </c>
      <c r="G56" s="7">
        <f t="shared" si="13"/>
        <v>0.1688863671404674</v>
      </c>
      <c r="H56" s="18">
        <f t="shared" si="14"/>
        <v>0.18842416725339531</v>
      </c>
      <c r="L56" s="7" t="s">
        <v>9</v>
      </c>
      <c r="M56" s="7">
        <v>75</v>
      </c>
      <c r="N56" s="7">
        <v>0.35199999999999998</v>
      </c>
      <c r="O56" s="7">
        <f t="shared" si="15"/>
        <v>2.1107094190153224</v>
      </c>
      <c r="P56" s="7">
        <v>64.349000000000004</v>
      </c>
      <c r="Q56" s="7">
        <f t="shared" si="9"/>
        <v>0.26312223354852526</v>
      </c>
      <c r="R56" s="18">
        <f t="shared" si="10"/>
        <v>0.29356181071144954</v>
      </c>
    </row>
    <row r="57" spans="2:18" x14ac:dyDescent="0.25">
      <c r="B57" s="7" t="s">
        <v>10</v>
      </c>
      <c r="C57" s="7">
        <v>75</v>
      </c>
      <c r="D57" s="7">
        <v>0.2157</v>
      </c>
      <c r="E57" s="7">
        <f t="shared" si="12"/>
        <v>1.0605209099088015</v>
      </c>
      <c r="F57" s="7">
        <v>68.510000000000005</v>
      </c>
      <c r="G57" s="7">
        <f t="shared" si="13"/>
        <v>0.12812747039410655</v>
      </c>
      <c r="H57" s="18">
        <f t="shared" si="14"/>
        <v>0.147499431141697</v>
      </c>
      <c r="L57" s="7" t="s">
        <v>10</v>
      </c>
      <c r="M57" s="7">
        <v>75</v>
      </c>
      <c r="N57" s="7">
        <v>0.2157</v>
      </c>
      <c r="O57" s="7">
        <f t="shared" si="15"/>
        <v>1.6522744568721019</v>
      </c>
      <c r="P57" s="7">
        <v>68.510000000000005</v>
      </c>
      <c r="Q57" s="7">
        <f t="shared" si="9"/>
        <v>0.19962053041841843</v>
      </c>
      <c r="R57" s="18">
        <f t="shared" si="10"/>
        <v>0.22980173252741334</v>
      </c>
    </row>
    <row r="58" spans="2:18" x14ac:dyDescent="0.25">
      <c r="B58" s="6" t="s">
        <v>8</v>
      </c>
      <c r="C58" s="6">
        <v>100</v>
      </c>
      <c r="D58" s="6">
        <v>7.2900000000000006E-2</v>
      </c>
      <c r="E58" s="6">
        <f t="shared" si="12"/>
        <v>0.61653527161775445</v>
      </c>
      <c r="F58" s="6">
        <v>81.625</v>
      </c>
      <c r="G58" s="6">
        <f t="shared" si="13"/>
        <v>6.824114894382563E-2</v>
      </c>
      <c r="H58" s="18">
        <f t="shared" si="14"/>
        <v>8.5748994661718272E-2</v>
      </c>
      <c r="L58" s="6" t="s">
        <v>8</v>
      </c>
      <c r="M58" s="6">
        <v>100</v>
      </c>
      <c r="N58" s="6">
        <v>7.2900000000000006E-2</v>
      </c>
      <c r="O58" s="6">
        <f t="shared" si="15"/>
        <v>0.96055200000000007</v>
      </c>
      <c r="P58" s="6">
        <v>81.625</v>
      </c>
      <c r="Q58" s="6">
        <f t="shared" si="9"/>
        <v>0.10631860838763077</v>
      </c>
      <c r="R58" s="18">
        <f t="shared" si="10"/>
        <v>0.13359554937413073</v>
      </c>
    </row>
    <row r="59" spans="2:18" x14ac:dyDescent="0.25">
      <c r="B59" s="6" t="s">
        <v>9</v>
      </c>
      <c r="C59" s="6">
        <v>100</v>
      </c>
      <c r="D59" s="6">
        <v>0.33460000000000001</v>
      </c>
      <c r="E59" s="6">
        <f t="shared" si="12"/>
        <v>1.3208610432548231</v>
      </c>
      <c r="F59" s="6">
        <v>83.12</v>
      </c>
      <c r="G59" s="6">
        <f t="shared" si="13"/>
        <v>0.14487864124162667</v>
      </c>
      <c r="H59" s="18">
        <f t="shared" si="14"/>
        <v>0.18370807277535786</v>
      </c>
      <c r="L59" s="6" t="s">
        <v>9</v>
      </c>
      <c r="M59" s="6">
        <v>100</v>
      </c>
      <c r="N59" s="6">
        <v>0.33460000000000001</v>
      </c>
      <c r="O59" s="6">
        <f t="shared" si="15"/>
        <v>2.0578801817637489</v>
      </c>
      <c r="P59" s="6">
        <v>83.12</v>
      </c>
      <c r="Q59" s="6">
        <f t="shared" si="9"/>
        <v>0.22571858417243465</v>
      </c>
      <c r="R59" s="18">
        <f t="shared" si="10"/>
        <v>0.28621421165003458</v>
      </c>
    </row>
    <row r="60" spans="2:18" x14ac:dyDescent="0.25">
      <c r="B60" s="6" t="s">
        <v>10</v>
      </c>
      <c r="C60" s="6">
        <v>100</v>
      </c>
      <c r="D60" s="6">
        <v>0.36649999999999999</v>
      </c>
      <c r="E60" s="6">
        <f t="shared" si="12"/>
        <v>1.3823918117302776</v>
      </c>
      <c r="F60" s="6">
        <v>71.400000000000006</v>
      </c>
      <c r="G60" s="6">
        <f t="shared" si="13"/>
        <v>0.16359952817227849</v>
      </c>
      <c r="H60" s="18">
        <f t="shared" si="14"/>
        <v>0.19226589871074792</v>
      </c>
      <c r="L60" s="6" t="s">
        <v>10</v>
      </c>
      <c r="M60" s="6">
        <v>100</v>
      </c>
      <c r="N60" s="6">
        <v>0.36649999999999999</v>
      </c>
      <c r="O60" s="6">
        <f t="shared" si="15"/>
        <v>2.1537441257122443</v>
      </c>
      <c r="P60" s="6">
        <v>71.400000000000006</v>
      </c>
      <c r="Q60" s="6">
        <f t="shared" si="9"/>
        <v>0.25488542378540063</v>
      </c>
      <c r="R60" s="18">
        <f t="shared" si="10"/>
        <v>0.29954716630212019</v>
      </c>
    </row>
    <row r="62" spans="2:18" x14ac:dyDescent="0.25">
      <c r="F62" t="s">
        <v>19</v>
      </c>
      <c r="G62" s="14">
        <f>AVERAGE(G51:G60)</f>
        <v>0.11779452190550643</v>
      </c>
      <c r="P62" t="s">
        <v>19</v>
      </c>
      <c r="Q62" s="14">
        <f>AVERAGE(Q51:Q60)</f>
        <v>0.18352196348553515</v>
      </c>
    </row>
    <row r="63" spans="2:18" x14ac:dyDescent="0.25">
      <c r="G63">
        <f>_xlfn.STDEV.S(G51:G60)</f>
        <v>4.7616842421685367E-2</v>
      </c>
      <c r="Q63">
        <f>_xlfn.STDEV.S(Q51:Q60)</f>
        <v>7.418627177942233E-2</v>
      </c>
    </row>
    <row r="65" spans="2:10" x14ac:dyDescent="0.25">
      <c r="B65" t="s">
        <v>26</v>
      </c>
    </row>
    <row r="66" spans="2:10" x14ac:dyDescent="0.25">
      <c r="B66" t="s">
        <v>27</v>
      </c>
    </row>
    <row r="68" spans="2:10" ht="60" x14ac:dyDescent="0.25">
      <c r="B68" s="17"/>
      <c r="C68" s="15" t="s">
        <v>23</v>
      </c>
      <c r="D68" s="16" t="s">
        <v>43</v>
      </c>
      <c r="E68" s="16" t="s">
        <v>44</v>
      </c>
      <c r="F68" s="16" t="s">
        <v>22</v>
      </c>
      <c r="G68" s="16" t="s">
        <v>20</v>
      </c>
      <c r="H68" s="16" t="s">
        <v>29</v>
      </c>
      <c r="I68" s="16" t="s">
        <v>28</v>
      </c>
      <c r="J68" s="16" t="s">
        <v>30</v>
      </c>
    </row>
    <row r="69" spans="2:10" x14ac:dyDescent="0.25">
      <c r="B69" s="7" t="s">
        <v>8</v>
      </c>
      <c r="C69" s="7">
        <v>25</v>
      </c>
      <c r="D69" s="33">
        <v>18.899651099545466</v>
      </c>
      <c r="E69" s="33">
        <v>16.339480474002361</v>
      </c>
      <c r="F69" s="33">
        <v>2.5601706255431007</v>
      </c>
      <c r="G69" s="33">
        <f t="shared" ref="G69:G73" si="16">$H$40*SQRT(F69)</f>
        <v>3.6536641036986879</v>
      </c>
      <c r="H69" s="7">
        <v>18.86</v>
      </c>
      <c r="I69" s="7">
        <f t="shared" ref="I69:I73" si="17">G69/SQRT(H69)</f>
        <v>0.84131333799989072</v>
      </c>
      <c r="J69" s="18">
        <f t="shared" ref="J69:J73" si="18">G69/7.19</f>
        <v>0.50815912429745314</v>
      </c>
    </row>
    <row r="70" spans="2:10" x14ac:dyDescent="0.25">
      <c r="B70" s="7" t="s">
        <v>9</v>
      </c>
      <c r="C70" s="7">
        <v>25</v>
      </c>
      <c r="D70" s="33">
        <v>17.127201664049824</v>
      </c>
      <c r="E70" s="33">
        <v>14.817075554150534</v>
      </c>
      <c r="F70" s="33">
        <v>2.3101261098992993</v>
      </c>
      <c r="G70" s="33">
        <f t="shared" si="16"/>
        <v>3.4706594970502715</v>
      </c>
      <c r="H70" s="7">
        <v>17.05</v>
      </c>
      <c r="I70" s="7">
        <f t="shared" si="17"/>
        <v>0.84052341409746301</v>
      </c>
      <c r="J70" s="18">
        <f t="shared" si="18"/>
        <v>0.48270646690546193</v>
      </c>
    </row>
    <row r="71" spans="2:10" x14ac:dyDescent="0.25">
      <c r="B71" s="7" t="s">
        <v>10</v>
      </c>
      <c r="C71" s="7">
        <v>25</v>
      </c>
      <c r="D71" s="33">
        <v>17.848998389446713</v>
      </c>
      <c r="E71" s="33">
        <v>15.349358936886016</v>
      </c>
      <c r="F71" s="33">
        <v>2.4996394525607091</v>
      </c>
      <c r="G71" s="33">
        <f t="shared" si="16"/>
        <v>3.6102131896263399</v>
      </c>
      <c r="H71" s="7">
        <v>17.8</v>
      </c>
      <c r="I71" s="7">
        <f t="shared" si="17"/>
        <v>0.85570259175523644</v>
      </c>
      <c r="J71" s="18">
        <f t="shared" si="18"/>
        <v>0.50211588172828092</v>
      </c>
    </row>
    <row r="72" spans="2:10" x14ac:dyDescent="0.25">
      <c r="B72" s="6" t="s">
        <v>8</v>
      </c>
      <c r="C72" s="6">
        <v>50</v>
      </c>
      <c r="D72" s="32">
        <v>34.192297608655323</v>
      </c>
      <c r="E72" s="32">
        <v>29.633537127427406</v>
      </c>
      <c r="F72" s="32">
        <v>4.5587604812279308</v>
      </c>
      <c r="G72" s="32">
        <f t="shared" si="16"/>
        <v>4.8754819241118899</v>
      </c>
      <c r="H72" s="6">
        <v>34.478000000000002</v>
      </c>
      <c r="I72" s="6">
        <f t="shared" si="17"/>
        <v>0.83032194824906325</v>
      </c>
      <c r="J72" s="18">
        <f t="shared" si="18"/>
        <v>0.67809206176799575</v>
      </c>
    </row>
    <row r="73" spans="2:10" x14ac:dyDescent="0.25">
      <c r="B73" s="6" t="s">
        <v>9</v>
      </c>
      <c r="C73" s="6">
        <v>50</v>
      </c>
      <c r="D73" s="32">
        <v>34.801643481581287</v>
      </c>
      <c r="E73" s="32">
        <v>30.251688250654361</v>
      </c>
      <c r="F73" s="32">
        <v>4.549955230926912</v>
      </c>
      <c r="G73" s="32">
        <f t="shared" si="16"/>
        <v>4.8707711492579557</v>
      </c>
      <c r="H73" s="6">
        <v>35.08</v>
      </c>
      <c r="I73" s="6">
        <f t="shared" si="17"/>
        <v>0.82237127568024804</v>
      </c>
      <c r="J73" s="18">
        <f t="shared" si="18"/>
        <v>0.67743687750458348</v>
      </c>
    </row>
    <row r="74" spans="2:10" x14ac:dyDescent="0.25">
      <c r="B74" s="6" t="s">
        <v>10</v>
      </c>
      <c r="C74" s="6">
        <v>50</v>
      </c>
      <c r="D74" s="32">
        <v>35.50940798840994</v>
      </c>
      <c r="E74" s="32">
        <v>30.770687990544126</v>
      </c>
      <c r="F74" s="32">
        <v>4.7387199978658288</v>
      </c>
      <c r="G74" s="32">
        <f t="shared" ref="G74:G80" si="19">$H$40*SQRT(F74)</f>
        <v>4.9707816577713437</v>
      </c>
      <c r="H74" s="6">
        <v>35.82</v>
      </c>
      <c r="I74" s="6">
        <f t="shared" ref="I74:I80" si="20">G74/SQRT(H74)</f>
        <v>0.83054256800305193</v>
      </c>
      <c r="J74" s="18">
        <f t="shared" ref="J74:J80" si="21">G74/7.19</f>
        <v>0.69134654489170289</v>
      </c>
    </row>
    <row r="75" spans="2:10" x14ac:dyDescent="0.25">
      <c r="B75" s="7" t="s">
        <v>8</v>
      </c>
      <c r="C75" s="7">
        <v>75</v>
      </c>
      <c r="D75" s="33">
        <v>61.138820655478987</v>
      </c>
      <c r="E75" s="33">
        <v>53.076351861663966</v>
      </c>
      <c r="F75" s="33">
        <v>8.0624687938149933</v>
      </c>
      <c r="G75" s="33">
        <f t="shared" si="19"/>
        <v>6.4837787474340454</v>
      </c>
      <c r="H75" s="7">
        <v>61.798000000000002</v>
      </c>
      <c r="I75" s="7">
        <f t="shared" si="20"/>
        <v>0.82478542259662746</v>
      </c>
      <c r="J75" s="18">
        <f t="shared" si="21"/>
        <v>0.90177729449708555</v>
      </c>
    </row>
    <row r="76" spans="2:10" x14ac:dyDescent="0.25">
      <c r="B76" s="7" t="s">
        <v>9</v>
      </c>
      <c r="C76" s="7">
        <v>75</v>
      </c>
      <c r="D76" s="33">
        <v>62.245663453368593</v>
      </c>
      <c r="E76" s="33">
        <v>53.947916992229842</v>
      </c>
      <c r="F76" s="33">
        <v>8.2977464611386704</v>
      </c>
      <c r="G76" s="33">
        <f t="shared" si="19"/>
        <v>6.5777027501772745</v>
      </c>
      <c r="H76" s="7">
        <v>62.8277</v>
      </c>
      <c r="I76" s="7">
        <f t="shared" si="20"/>
        <v>0.82984821264353559</v>
      </c>
      <c r="J76" s="18">
        <f t="shared" si="21"/>
        <v>0.91484043813313964</v>
      </c>
    </row>
    <row r="77" spans="2:10" x14ac:dyDescent="0.25">
      <c r="B77" s="7" t="s">
        <v>10</v>
      </c>
      <c r="C77" s="7">
        <v>75</v>
      </c>
      <c r="D77" s="33">
        <v>60.37740932054777</v>
      </c>
      <c r="E77" s="33">
        <v>52.43898238340681</v>
      </c>
      <c r="F77" s="33">
        <v>7.9384269371410419</v>
      </c>
      <c r="G77" s="33">
        <f t="shared" si="19"/>
        <v>6.4337086382423427</v>
      </c>
      <c r="H77" s="7">
        <v>61.003999999999998</v>
      </c>
      <c r="I77" s="7">
        <f t="shared" si="20"/>
        <v>0.82372497350441942</v>
      </c>
      <c r="J77" s="18">
        <f t="shared" si="21"/>
        <v>0.89481344064566648</v>
      </c>
    </row>
    <row r="78" spans="2:10" x14ac:dyDescent="0.25">
      <c r="B78" s="6" t="s">
        <v>8</v>
      </c>
      <c r="C78" s="6">
        <v>100</v>
      </c>
      <c r="D78" s="32">
        <v>75.159321097770544</v>
      </c>
      <c r="E78" s="32">
        <v>65.482636841591244</v>
      </c>
      <c r="F78" s="32">
        <v>9.6766842561792217</v>
      </c>
      <c r="G78" s="32">
        <f t="shared" si="19"/>
        <v>7.103255699676259</v>
      </c>
      <c r="H78" s="6">
        <v>76.248000000000005</v>
      </c>
      <c r="I78" s="6">
        <f t="shared" si="20"/>
        <v>0.81347314493824308</v>
      </c>
      <c r="J78" s="18">
        <f t="shared" si="21"/>
        <v>0.9879354241552516</v>
      </c>
    </row>
    <row r="79" spans="2:10" x14ac:dyDescent="0.25">
      <c r="B79" s="6" t="s">
        <v>9</v>
      </c>
      <c r="C79" s="6">
        <v>100</v>
      </c>
      <c r="D79" s="32">
        <v>68.606291821767144</v>
      </c>
      <c r="E79" s="32">
        <v>59.609389013800765</v>
      </c>
      <c r="F79" s="32">
        <v>8.9969028079664</v>
      </c>
      <c r="G79" s="32">
        <f t="shared" si="19"/>
        <v>6.8492130843685013</v>
      </c>
      <c r="H79" s="6">
        <v>69.388000000000005</v>
      </c>
      <c r="I79" s="6">
        <f t="shared" si="20"/>
        <v>0.82223979630600486</v>
      </c>
      <c r="J79" s="18">
        <f t="shared" si="21"/>
        <v>0.95260265429325464</v>
      </c>
    </row>
    <row r="80" spans="2:10" x14ac:dyDescent="0.25">
      <c r="B80" s="6" t="s">
        <v>10</v>
      </c>
      <c r="C80" s="6">
        <v>100</v>
      </c>
      <c r="D80" s="32">
        <v>77.284567365924218</v>
      </c>
      <c r="E80" s="32">
        <v>67.122767401968645</v>
      </c>
      <c r="F80" s="32">
        <v>10.161799963955573</v>
      </c>
      <c r="G80" s="32">
        <f t="shared" si="19"/>
        <v>7.2791301398350958</v>
      </c>
      <c r="H80" s="6">
        <v>78.022000000000006</v>
      </c>
      <c r="I80" s="6">
        <f t="shared" si="20"/>
        <v>0.82408297995161683</v>
      </c>
      <c r="J80" s="18">
        <f t="shared" si="21"/>
        <v>1.0123964033150341</v>
      </c>
    </row>
    <row r="82" spans="2:14" x14ac:dyDescent="0.25">
      <c r="H82" t="s">
        <v>26</v>
      </c>
      <c r="I82" s="14">
        <f>AVERAGE(I69:I80)</f>
        <v>0.82991080547711682</v>
      </c>
    </row>
    <row r="83" spans="2:14" x14ac:dyDescent="0.25">
      <c r="H83" t="s">
        <v>45</v>
      </c>
      <c r="I83">
        <f>_xlfn.STDEV.S(I69:I80)</f>
        <v>1.1252542022634905E-2</v>
      </c>
    </row>
    <row r="87" spans="2:14" ht="60" x14ac:dyDescent="0.25">
      <c r="B87" s="17"/>
      <c r="C87" s="15" t="s">
        <v>23</v>
      </c>
      <c r="D87" s="16" t="s">
        <v>22</v>
      </c>
      <c r="E87" s="16" t="s">
        <v>29</v>
      </c>
      <c r="F87" s="16" t="s">
        <v>48</v>
      </c>
      <c r="G87" s="16" t="s">
        <v>30</v>
      </c>
      <c r="H87" s="16" t="s">
        <v>21</v>
      </c>
      <c r="I87" s="16" t="s">
        <v>47</v>
      </c>
      <c r="J87" s="16" t="s">
        <v>31</v>
      </c>
      <c r="K87" s="16" t="s">
        <v>46</v>
      </c>
      <c r="L87" s="16" t="s">
        <v>49</v>
      </c>
      <c r="M87" s="16" t="s">
        <v>50</v>
      </c>
      <c r="N87" s="16" t="s">
        <v>52</v>
      </c>
    </row>
    <row r="88" spans="2:14" x14ac:dyDescent="0.25">
      <c r="B88" s="7" t="s">
        <v>8</v>
      </c>
      <c r="C88" s="7">
        <v>25</v>
      </c>
      <c r="D88" s="33">
        <v>1.0524378934002645</v>
      </c>
      <c r="E88" s="7">
        <v>17.712557610417349</v>
      </c>
      <c r="F88" s="7">
        <f>SQRT(E88)*$I$82</f>
        <v>3.4927866390525462</v>
      </c>
      <c r="G88" s="18">
        <f>F88/7.19</f>
        <v>0.48578395536196745</v>
      </c>
      <c r="H88" s="7">
        <v>22.790454945960363</v>
      </c>
      <c r="I88" s="33">
        <f>SQRT(H88)*$G$62</f>
        <v>0.56234338552598051</v>
      </c>
      <c r="J88" s="18">
        <f>I88/7.19</f>
        <v>7.8211875594712169E-2</v>
      </c>
      <c r="K88" s="33">
        <f>$H$40*SQRT(D88)</f>
        <v>2.3425690523276339</v>
      </c>
      <c r="L88" s="18">
        <f>K88-F88</f>
        <v>-1.1502175867249123</v>
      </c>
      <c r="M88" s="18">
        <f>I88+F88</f>
        <v>4.0551300245785269</v>
      </c>
      <c r="N88" s="18">
        <f t="shared" ref="N88:N98" si="22">K88-M88</f>
        <v>-1.712560972250893</v>
      </c>
    </row>
    <row r="89" spans="2:14" x14ac:dyDescent="0.25">
      <c r="B89" s="7" t="s">
        <v>9</v>
      </c>
      <c r="C89" s="7">
        <v>25</v>
      </c>
      <c r="D89" s="33">
        <v>1.0891572279670254</v>
      </c>
      <c r="E89" s="7">
        <v>16.859004461860582</v>
      </c>
      <c r="F89" s="7">
        <f>SQRT(E89)*$I$82</f>
        <v>3.4075903677927517</v>
      </c>
      <c r="G89" s="18">
        <f t="shared" ref="G89:G99" si="23">F89/7.19</f>
        <v>0.47393468258591814</v>
      </c>
      <c r="H89" s="7">
        <v>20.727594593341699</v>
      </c>
      <c r="I89" s="33">
        <f>SQRT(H89)*$G$62</f>
        <v>0.53628981207499682</v>
      </c>
      <c r="J89" s="18">
        <f t="shared" ref="J89:J99" si="24">I89/7.19</f>
        <v>7.4588290970096907E-2</v>
      </c>
      <c r="K89" s="33">
        <f>$H$40*SQRT(D89)</f>
        <v>2.3830845561726908</v>
      </c>
      <c r="L89" s="18">
        <f>K89-F89</f>
        <v>-1.0245058116200609</v>
      </c>
      <c r="M89" s="18">
        <f>I89+F89</f>
        <v>3.9438801798677483</v>
      </c>
      <c r="N89" s="18">
        <f t="shared" si="22"/>
        <v>-1.5607956236950575</v>
      </c>
    </row>
    <row r="90" spans="2:14" x14ac:dyDescent="0.25">
      <c r="B90" s="7" t="s">
        <v>10</v>
      </c>
      <c r="C90" s="7">
        <v>25</v>
      </c>
      <c r="D90" s="33">
        <v>0.99889606315673629</v>
      </c>
      <c r="E90" s="7">
        <v>17.300053439952322</v>
      </c>
      <c r="F90" s="7">
        <f>SQRT(E90)*$I$82</f>
        <v>3.4518756432113702</v>
      </c>
      <c r="G90" s="18">
        <f t="shared" si="23"/>
        <v>0.4800939698485911</v>
      </c>
      <c r="H90" s="7">
        <v>21.465801684486976</v>
      </c>
      <c r="I90" s="33">
        <f>SQRT(H90)*$G$62</f>
        <v>0.54575616486611389</v>
      </c>
      <c r="J90" s="18">
        <f t="shared" si="24"/>
        <v>7.5904890801962985E-2</v>
      </c>
      <c r="K90" s="33">
        <f>$H$40*SQRT(D90)</f>
        <v>2.2822032209092136</v>
      </c>
      <c r="L90" s="18">
        <f>K90-F90</f>
        <v>-1.1696724223021566</v>
      </c>
      <c r="M90" s="18">
        <f>I90+F90</f>
        <v>3.9976318080774842</v>
      </c>
      <c r="N90" s="18">
        <f t="shared" si="22"/>
        <v>-1.7154285871682706</v>
      </c>
    </row>
    <row r="91" spans="2:14" x14ac:dyDescent="0.25">
      <c r="B91" s="6" t="s">
        <v>8</v>
      </c>
      <c r="C91" s="6">
        <v>50</v>
      </c>
      <c r="D91" s="32">
        <v>0.47037513294973027</v>
      </c>
      <c r="E91" s="6">
        <v>33.212592199377731</v>
      </c>
      <c r="F91" s="6">
        <f>SQRT(E91)*$I$82</f>
        <v>4.7828064436475701</v>
      </c>
      <c r="G91" s="18">
        <f t="shared" si="23"/>
        <v>0.66520256518046872</v>
      </c>
      <c r="H91" s="6">
        <v>49.91349316555528</v>
      </c>
      <c r="I91" s="32">
        <f>SQRT(H91)*$G$62</f>
        <v>0.83221219631374632</v>
      </c>
      <c r="J91" s="18">
        <f t="shared" si="24"/>
        <v>0.11574578530093829</v>
      </c>
      <c r="K91" s="32">
        <f>$H$40*SQRT(D91)</f>
        <v>1.5660886433869905</v>
      </c>
      <c r="L91" s="18">
        <f>K91-F91</f>
        <v>-3.2167178002605796</v>
      </c>
      <c r="M91" s="18">
        <f>I91+F91</f>
        <v>5.6150186399613169</v>
      </c>
      <c r="N91" s="18">
        <f t="shared" si="22"/>
        <v>-4.0489299965743264</v>
      </c>
    </row>
    <row r="92" spans="2:14" x14ac:dyDescent="0.25">
      <c r="B92" s="6" t="s">
        <v>9</v>
      </c>
      <c r="C92" s="6">
        <v>50</v>
      </c>
      <c r="D92" s="32">
        <v>0</v>
      </c>
      <c r="E92" s="6">
        <v>33.526264436977328</v>
      </c>
      <c r="F92" s="6">
        <f>SQRT(E92)*$I$82</f>
        <v>4.8053386812118548</v>
      </c>
      <c r="G92" s="18">
        <f t="shared" si="23"/>
        <v>0.66833639516159316</v>
      </c>
      <c r="H92" s="6">
        <v>53.200221464755543</v>
      </c>
      <c r="I92" s="32">
        <f>SQRT(H92)*$G$62</f>
        <v>0.85917536076375323</v>
      </c>
      <c r="J92" s="18">
        <f t="shared" si="24"/>
        <v>0.11949587771401296</v>
      </c>
      <c r="K92" s="32">
        <f>$H$40*SQRT(D92)</f>
        <v>0</v>
      </c>
      <c r="L92" s="18">
        <f>K92-F92</f>
        <v>-4.8053386812118548</v>
      </c>
      <c r="M92" s="18">
        <f>I92+F92</f>
        <v>5.6645140419756084</v>
      </c>
      <c r="N92" s="18">
        <f t="shared" si="22"/>
        <v>-5.6645140419756084</v>
      </c>
    </row>
    <row r="93" spans="2:14" x14ac:dyDescent="0.25">
      <c r="B93" s="6" t="s">
        <v>10</v>
      </c>
      <c r="C93" s="6">
        <v>50</v>
      </c>
      <c r="D93" s="32">
        <v>0.47034102014459533</v>
      </c>
      <c r="E93" s="6">
        <v>32.046534350260849</v>
      </c>
      <c r="F93" s="6">
        <f>SQRT(E93)*$I$82</f>
        <v>4.6980967280143719</v>
      </c>
      <c r="G93" s="18">
        <f t="shared" si="23"/>
        <v>0.65342096356249957</v>
      </c>
      <c r="H93" s="6">
        <v>48.893702511906469</v>
      </c>
      <c r="I93" s="32">
        <f>SQRT(H93)*$G$62</f>
        <v>0.8236667919190499</v>
      </c>
      <c r="J93" s="18">
        <f t="shared" si="24"/>
        <v>0.1145572728677399</v>
      </c>
      <c r="K93" s="32">
        <f>$H$40*SQRT(D93)</f>
        <v>1.5660318539846454</v>
      </c>
      <c r="L93" s="18">
        <f>K93-F93</f>
        <v>-3.1320648740297266</v>
      </c>
      <c r="M93" s="18">
        <f>I93+F93</f>
        <v>5.5217635199334216</v>
      </c>
      <c r="N93" s="18">
        <f t="shared" si="22"/>
        <v>-3.9557316659487762</v>
      </c>
    </row>
    <row r="94" spans="2:14" x14ac:dyDescent="0.25">
      <c r="B94" s="7" t="s">
        <v>8</v>
      </c>
      <c r="C94" s="7">
        <v>75</v>
      </c>
      <c r="D94" s="33">
        <v>6.1059228871831657</v>
      </c>
      <c r="E94" s="7">
        <v>61.288388937137334</v>
      </c>
      <c r="F94" s="7">
        <f>SQRT(E94)*$I$82</f>
        <v>6.4971145202537297</v>
      </c>
      <c r="G94" s="18">
        <f t="shared" si="23"/>
        <v>0.90363206123139495</v>
      </c>
      <c r="H94" s="7">
        <v>64.233318434896233</v>
      </c>
      <c r="I94" s="33">
        <f>SQRT(H94)*$G$62</f>
        <v>0.94407233964766635</v>
      </c>
      <c r="J94" s="18">
        <f t="shared" si="24"/>
        <v>0.13130352429035694</v>
      </c>
      <c r="K94" s="33">
        <f>$H$40*SQRT(D94)</f>
        <v>5.6424773033462889</v>
      </c>
      <c r="L94" s="18">
        <f>K94-F94</f>
        <v>-0.85463721690744077</v>
      </c>
      <c r="M94" s="18">
        <f>I94+F94</f>
        <v>7.4411868599013964</v>
      </c>
      <c r="N94" s="18">
        <f t="shared" si="22"/>
        <v>-1.7987095565551074</v>
      </c>
    </row>
    <row r="95" spans="2:14" x14ac:dyDescent="0.25">
      <c r="B95" s="7" t="s">
        <v>9</v>
      </c>
      <c r="C95" s="7">
        <v>75</v>
      </c>
      <c r="D95" s="33">
        <v>6.0472648954616721</v>
      </c>
      <c r="E95" s="7">
        <v>59.641589866520619</v>
      </c>
      <c r="F95" s="7">
        <f>SQRT(E95)*$I$82</f>
        <v>6.4092324834025085</v>
      </c>
      <c r="G95" s="18">
        <f t="shared" si="23"/>
        <v>0.89140924664847121</v>
      </c>
      <c r="H95" s="7">
        <v>62.180682772691377</v>
      </c>
      <c r="I95" s="33">
        <f>SQRT(H95)*$G$62</f>
        <v>0.92886550962734982</v>
      </c>
      <c r="J95" s="18">
        <f t="shared" si="24"/>
        <v>0.12918852706917244</v>
      </c>
      <c r="K95" s="33">
        <f>$H$40*SQRT(D95)</f>
        <v>5.6153090001195025</v>
      </c>
      <c r="L95" s="18">
        <f>K95-F95</f>
        <v>-0.79392348328300599</v>
      </c>
      <c r="M95" s="18">
        <f>I95+F95</f>
        <v>7.3380979930298587</v>
      </c>
      <c r="N95" s="18">
        <f t="shared" si="22"/>
        <v>-1.7227889929103561</v>
      </c>
    </row>
    <row r="96" spans="2:14" x14ac:dyDescent="0.25">
      <c r="B96" s="7" t="s">
        <v>10</v>
      </c>
      <c r="C96" s="7">
        <v>75</v>
      </c>
      <c r="D96" s="33">
        <v>6.1530971792413025</v>
      </c>
      <c r="E96" s="7">
        <v>61.091079548684299</v>
      </c>
      <c r="F96" s="7">
        <f>SQRT(E96)*$I$82</f>
        <v>6.4866478141038817</v>
      </c>
      <c r="G96" s="18">
        <f t="shared" si="23"/>
        <v>0.90217633019525467</v>
      </c>
      <c r="H96" s="7">
        <v>63.540908617046441</v>
      </c>
      <c r="I96" s="33">
        <f>SQRT(H96)*$G$62</f>
        <v>0.93897018901638585</v>
      </c>
      <c r="J96" s="18">
        <f t="shared" si="24"/>
        <v>0.13059390667821777</v>
      </c>
      <c r="K96" s="33">
        <f>$H$40*SQRT(D96)</f>
        <v>5.6642322229541691</v>
      </c>
      <c r="L96" s="18">
        <f>K96-F96</f>
        <v>-0.82241559114971263</v>
      </c>
      <c r="M96" s="18">
        <f>I96+F96</f>
        <v>7.4256180031202677</v>
      </c>
      <c r="N96" s="18">
        <f t="shared" si="22"/>
        <v>-1.7613857801660986</v>
      </c>
    </row>
    <row r="97" spans="2:14" x14ac:dyDescent="0.25">
      <c r="B97" s="6" t="s">
        <v>8</v>
      </c>
      <c r="C97" s="6">
        <v>100</v>
      </c>
      <c r="D97" s="32">
        <v>7.8916311152755627</v>
      </c>
      <c r="E97" s="6">
        <v>68.662268606575779</v>
      </c>
      <c r="F97" s="6">
        <f>SQRT(E97)*$I$82</f>
        <v>6.8768649146369825</v>
      </c>
      <c r="G97" s="18">
        <f t="shared" si="23"/>
        <v>0.95644852776592237</v>
      </c>
      <c r="H97" s="6">
        <v>66.310547888445527</v>
      </c>
      <c r="I97" s="32">
        <f>SQRT(H97)*$G$62</f>
        <v>0.9592159727438192</v>
      </c>
      <c r="J97" s="18">
        <f t="shared" si="24"/>
        <v>0.13340973195324327</v>
      </c>
      <c r="K97" s="32">
        <f>$H$40*SQRT(D97)</f>
        <v>6.4147177418193282</v>
      </c>
      <c r="L97" s="18">
        <f>K97-F97</f>
        <v>-0.46214717281765427</v>
      </c>
      <c r="M97" s="18">
        <f>I97+F97</f>
        <v>7.8360808873808017</v>
      </c>
      <c r="N97" s="18">
        <f t="shared" si="22"/>
        <v>-1.4213631455614735</v>
      </c>
    </row>
    <row r="98" spans="2:14" x14ac:dyDescent="0.25">
      <c r="B98" s="6" t="s">
        <v>9</v>
      </c>
      <c r="C98" s="6">
        <v>100</v>
      </c>
      <c r="D98" s="32">
        <v>6.9681222701983767</v>
      </c>
      <c r="E98" s="6">
        <v>67.233212259138654</v>
      </c>
      <c r="F98" s="6">
        <f>SQRT(E98)*$I$82</f>
        <v>6.8049251072502672</v>
      </c>
      <c r="G98" s="18">
        <f t="shared" si="23"/>
        <v>0.94644299127263798</v>
      </c>
      <c r="H98" s="6">
        <v>69.314774092667875</v>
      </c>
      <c r="I98" s="32">
        <f>SQRT(H98)*$G$62</f>
        <v>0.98070412023460729</v>
      </c>
      <c r="J98" s="18">
        <f t="shared" si="24"/>
        <v>0.1363983477377757</v>
      </c>
      <c r="K98" s="32">
        <f>$H$40*SQRT(D98)</f>
        <v>6.0277057640936524</v>
      </c>
      <c r="L98" s="18">
        <f>K98-F98</f>
        <v>-0.77721934315661478</v>
      </c>
      <c r="M98" s="18">
        <f>I98+F98</f>
        <v>7.7856292274848746</v>
      </c>
      <c r="N98" s="18">
        <f t="shared" si="22"/>
        <v>-1.7579234633912222</v>
      </c>
    </row>
    <row r="99" spans="2:14" x14ac:dyDescent="0.25">
      <c r="B99" s="6" t="s">
        <v>10</v>
      </c>
      <c r="C99" s="6">
        <v>100</v>
      </c>
      <c r="D99" s="32">
        <v>7.2675194651416168</v>
      </c>
      <c r="E99" s="6">
        <v>68.768266530469589</v>
      </c>
      <c r="F99" s="6">
        <f>SQRT(E99)*$I$82</f>
        <v>6.8821709750933957</v>
      </c>
      <c r="G99" s="18">
        <f t="shared" si="23"/>
        <v>0.95718650557627194</v>
      </c>
      <c r="H99" s="6">
        <v>70.152854828480599</v>
      </c>
      <c r="I99" s="32">
        <f>SQRT(H99)*$G$62</f>
        <v>0.98661512358594294</v>
      </c>
      <c r="J99" s="18">
        <f t="shared" si="24"/>
        <v>0.13722046225117426</v>
      </c>
      <c r="K99" s="32">
        <f>$H$40*SQRT(D99)</f>
        <v>6.1558391740667666</v>
      </c>
      <c r="L99" s="18">
        <f>K99-F99</f>
        <v>-0.72633180102662909</v>
      </c>
      <c r="M99" s="18">
        <f>I99+F99</f>
        <v>7.8687860986793385</v>
      </c>
      <c r="N99" s="18">
        <f>K99-M99</f>
        <v>-1.7129469246125719</v>
      </c>
    </row>
    <row r="102" spans="2:14" x14ac:dyDescent="0.25">
      <c r="B102" s="35" t="s">
        <v>51</v>
      </c>
      <c r="D102" s="36">
        <v>3.5575999999999999</v>
      </c>
    </row>
    <row r="105" spans="2:14" ht="60" x14ac:dyDescent="0.25">
      <c r="B105" s="17"/>
      <c r="C105" s="15" t="s">
        <v>23</v>
      </c>
      <c r="D105" s="16" t="s">
        <v>22</v>
      </c>
      <c r="E105" s="16" t="s">
        <v>29</v>
      </c>
      <c r="F105" s="16" t="s">
        <v>48</v>
      </c>
      <c r="G105" s="16" t="s">
        <v>30</v>
      </c>
      <c r="H105" s="16" t="s">
        <v>21</v>
      </c>
      <c r="I105" s="16" t="s">
        <v>47</v>
      </c>
      <c r="J105" s="16" t="s">
        <v>31</v>
      </c>
      <c r="K105" s="16" t="s">
        <v>46</v>
      </c>
      <c r="L105" s="16" t="s">
        <v>49</v>
      </c>
      <c r="M105" s="16" t="s">
        <v>50</v>
      </c>
      <c r="N105" s="34" t="s">
        <v>52</v>
      </c>
    </row>
    <row r="106" spans="2:14" x14ac:dyDescent="0.25">
      <c r="B106" s="7" t="s">
        <v>8</v>
      </c>
      <c r="C106" s="7">
        <v>25</v>
      </c>
      <c r="D106" s="33">
        <v>1.0524378934002645</v>
      </c>
      <c r="E106" s="7">
        <v>17.712557610417349</v>
      </c>
      <c r="F106" s="7">
        <f>SQRT(E106)*$I$82</f>
        <v>3.4927866390525462</v>
      </c>
      <c r="G106" s="18"/>
      <c r="H106" s="7">
        <v>22.790454945960363</v>
      </c>
      <c r="I106" s="33">
        <f t="shared" ref="I106:I116" si="25">SQRT(H106)*$G$62</f>
        <v>0.56234338552598051</v>
      </c>
      <c r="J106" s="18"/>
      <c r="K106" s="33">
        <f>$D$102*SQRT(D106)</f>
        <v>3.6496847657184635</v>
      </c>
      <c r="L106" s="18">
        <f>K106-F106</f>
        <v>0.15689812666591729</v>
      </c>
      <c r="M106" s="18">
        <f t="shared" ref="M106:M116" si="26">I106+F106</f>
        <v>4.0551300245785269</v>
      </c>
      <c r="N106" s="37">
        <f t="shared" ref="N106:N116" si="27">K106-M106</f>
        <v>-0.40544525886006344</v>
      </c>
    </row>
    <row r="107" spans="2:14" x14ac:dyDescent="0.25">
      <c r="B107" s="7" t="s">
        <v>9</v>
      </c>
      <c r="C107" s="7">
        <v>25</v>
      </c>
      <c r="D107" s="33">
        <v>1.0891572279670254</v>
      </c>
      <c r="E107" s="7">
        <v>16.859004461860582</v>
      </c>
      <c r="F107" s="7">
        <f>SQRT(E107)*$I$82</f>
        <v>3.4075903677927517</v>
      </c>
      <c r="G107" s="18"/>
      <c r="H107" s="7">
        <v>20.727594593341699</v>
      </c>
      <c r="I107" s="33">
        <f t="shared" si="25"/>
        <v>0.53628981207499682</v>
      </c>
      <c r="J107" s="18"/>
      <c r="K107" s="33">
        <f t="shared" ref="K107:K117" si="28">$D$102*SQRT(D107)</f>
        <v>3.7128072666376082</v>
      </c>
      <c r="L107" s="18">
        <f>K107-F107</f>
        <v>0.30521689884485648</v>
      </c>
      <c r="M107" s="18">
        <f t="shared" si="26"/>
        <v>3.9438801798677483</v>
      </c>
      <c r="N107" s="37">
        <f t="shared" si="27"/>
        <v>-0.23107291323014012</v>
      </c>
    </row>
    <row r="108" spans="2:14" x14ac:dyDescent="0.25">
      <c r="B108" s="7" t="s">
        <v>10</v>
      </c>
      <c r="C108" s="7">
        <v>25</v>
      </c>
      <c r="D108" s="33">
        <v>0.99889606315673629</v>
      </c>
      <c r="E108" s="7">
        <v>17.300053439952322</v>
      </c>
      <c r="F108" s="7">
        <f>SQRT(E108)*$I$82</f>
        <v>3.4518756432113702</v>
      </c>
      <c r="G108" s="18"/>
      <c r="H108" s="7">
        <v>21.465801684486976</v>
      </c>
      <c r="I108" s="33">
        <f t="shared" si="25"/>
        <v>0.54575616486611389</v>
      </c>
      <c r="J108" s="18"/>
      <c r="K108" s="33">
        <f t="shared" si="28"/>
        <v>3.5556357748983953</v>
      </c>
      <c r="L108" s="18">
        <f>K108-F108</f>
        <v>0.10376013168702514</v>
      </c>
      <c r="M108" s="18">
        <f t="shared" si="26"/>
        <v>3.9976318080774842</v>
      </c>
      <c r="N108" s="37">
        <f t="shared" si="27"/>
        <v>-0.44199603317908887</v>
      </c>
    </row>
    <row r="109" spans="2:14" x14ac:dyDescent="0.25">
      <c r="B109" s="6" t="s">
        <v>8</v>
      </c>
      <c r="C109" s="6">
        <v>50</v>
      </c>
      <c r="D109" s="32">
        <v>0.47037513294973027</v>
      </c>
      <c r="E109" s="6">
        <v>33.212592199377731</v>
      </c>
      <c r="F109" s="6">
        <f>SQRT(E109)*$I$82</f>
        <v>4.7828064436475701</v>
      </c>
      <c r="G109" s="18"/>
      <c r="H109" s="6">
        <v>49.91349316555528</v>
      </c>
      <c r="I109" s="32">
        <f t="shared" si="25"/>
        <v>0.83221219631374632</v>
      </c>
      <c r="J109" s="18"/>
      <c r="K109" s="32">
        <f t="shared" si="28"/>
        <v>2.4399408238809035</v>
      </c>
      <c r="L109" s="18">
        <f>K109-F109</f>
        <v>-2.3428656197666666</v>
      </c>
      <c r="M109" s="18">
        <f t="shared" si="26"/>
        <v>5.6150186399613169</v>
      </c>
      <c r="N109" s="37">
        <f t="shared" si="27"/>
        <v>-3.1750778160804134</v>
      </c>
    </row>
    <row r="110" spans="2:14" x14ac:dyDescent="0.25">
      <c r="B110" s="6" t="s">
        <v>9</v>
      </c>
      <c r="C110" s="6">
        <v>50</v>
      </c>
      <c r="D110" s="32">
        <v>0</v>
      </c>
      <c r="E110" s="6">
        <v>33.526264436977328</v>
      </c>
      <c r="F110" s="6">
        <f>SQRT(E110)*$I$82</f>
        <v>4.8053386812118548</v>
      </c>
      <c r="G110" s="18"/>
      <c r="H110" s="6">
        <v>53.200221464755543</v>
      </c>
      <c r="I110" s="32">
        <f t="shared" si="25"/>
        <v>0.85917536076375323</v>
      </c>
      <c r="J110" s="18"/>
      <c r="K110" s="32">
        <f t="shared" si="28"/>
        <v>0</v>
      </c>
      <c r="L110" s="18">
        <f>K110-F110</f>
        <v>-4.8053386812118548</v>
      </c>
      <c r="M110" s="18">
        <f t="shared" si="26"/>
        <v>5.6645140419756084</v>
      </c>
      <c r="N110" s="37">
        <f t="shared" si="27"/>
        <v>-5.6645140419756084</v>
      </c>
    </row>
    <row r="111" spans="2:14" x14ac:dyDescent="0.25">
      <c r="B111" s="6" t="s">
        <v>10</v>
      </c>
      <c r="C111" s="6">
        <v>50</v>
      </c>
      <c r="D111" s="32">
        <v>0.47034102014459533</v>
      </c>
      <c r="E111" s="6">
        <v>32.046534350260849</v>
      </c>
      <c r="F111" s="6">
        <f>SQRT(E111)*$I$82</f>
        <v>4.6980967280143719</v>
      </c>
      <c r="G111" s="18"/>
      <c r="H111" s="6">
        <v>48.893702511906469</v>
      </c>
      <c r="I111" s="32">
        <f t="shared" si="25"/>
        <v>0.8236667919190499</v>
      </c>
      <c r="J111" s="18"/>
      <c r="K111" s="32">
        <f t="shared" si="28"/>
        <v>2.4398523469088427</v>
      </c>
      <c r="L111" s="18">
        <f>K111-F111</f>
        <v>-2.2582443811055293</v>
      </c>
      <c r="M111" s="18">
        <f t="shared" si="26"/>
        <v>5.5217635199334216</v>
      </c>
      <c r="N111" s="37">
        <f t="shared" si="27"/>
        <v>-3.081911173024579</v>
      </c>
    </row>
    <row r="112" spans="2:14" x14ac:dyDescent="0.25">
      <c r="B112" s="7" t="s">
        <v>8</v>
      </c>
      <c r="C112" s="7">
        <v>75</v>
      </c>
      <c r="D112" s="33">
        <v>6.1059228871831657</v>
      </c>
      <c r="E112" s="7">
        <v>61.288388937137334</v>
      </c>
      <c r="F112" s="7">
        <f>SQRT(E112)*$I$82</f>
        <v>6.4971145202537297</v>
      </c>
      <c r="G112" s="18"/>
      <c r="H112" s="7">
        <v>64.233318434896233</v>
      </c>
      <c r="I112" s="33">
        <f t="shared" si="25"/>
        <v>0.94407233964766635</v>
      </c>
      <c r="J112" s="18"/>
      <c r="K112" s="33">
        <f t="shared" si="28"/>
        <v>8.790888547969665</v>
      </c>
      <c r="L112" s="18">
        <f>K112-F112</f>
        <v>2.2937740277159353</v>
      </c>
      <c r="M112" s="18">
        <f t="shared" si="26"/>
        <v>7.4411868599013964</v>
      </c>
      <c r="N112" s="37">
        <f t="shared" si="27"/>
        <v>1.3497016880682686</v>
      </c>
    </row>
    <row r="113" spans="2:14" x14ac:dyDescent="0.25">
      <c r="B113" s="7" t="s">
        <v>9</v>
      </c>
      <c r="C113" s="7">
        <v>75</v>
      </c>
      <c r="D113" s="33">
        <v>6.0472648954616721</v>
      </c>
      <c r="E113" s="7">
        <v>59.641589866520619</v>
      </c>
      <c r="F113" s="7">
        <f>SQRT(E113)*$I$82</f>
        <v>6.4092324834025085</v>
      </c>
      <c r="G113" s="18"/>
      <c r="H113" s="7">
        <v>62.180682772691377</v>
      </c>
      <c r="I113" s="33">
        <f t="shared" si="25"/>
        <v>0.92886550962734982</v>
      </c>
      <c r="J113" s="18"/>
      <c r="K113" s="33">
        <f t="shared" si="28"/>
        <v>8.7485607701401484</v>
      </c>
      <c r="L113" s="18">
        <f>K113-F113</f>
        <v>2.3393282867376399</v>
      </c>
      <c r="M113" s="18">
        <f t="shared" si="26"/>
        <v>7.3380979930298587</v>
      </c>
      <c r="N113" s="37">
        <f t="shared" si="27"/>
        <v>1.4104627771102898</v>
      </c>
    </row>
    <row r="114" spans="2:14" x14ac:dyDescent="0.25">
      <c r="B114" s="7" t="s">
        <v>10</v>
      </c>
      <c r="C114" s="7">
        <v>75</v>
      </c>
      <c r="D114" s="33">
        <v>6.1530971792413025</v>
      </c>
      <c r="E114" s="7">
        <v>61.091079548684299</v>
      </c>
      <c r="F114" s="7">
        <f>SQRT(E114)*$I$82</f>
        <v>6.4866478141038817</v>
      </c>
      <c r="G114" s="18"/>
      <c r="H114" s="7">
        <v>63.540908617046441</v>
      </c>
      <c r="I114" s="33">
        <f t="shared" si="25"/>
        <v>0.93897018901638585</v>
      </c>
      <c r="J114" s="18"/>
      <c r="K114" s="33">
        <f t="shared" si="28"/>
        <v>8.824782361513142</v>
      </c>
      <c r="L114" s="18">
        <f>K114-F114</f>
        <v>2.3381345474092603</v>
      </c>
      <c r="M114" s="18">
        <f t="shared" si="26"/>
        <v>7.4256180031202677</v>
      </c>
      <c r="N114" s="37">
        <f t="shared" si="27"/>
        <v>1.3991643583928743</v>
      </c>
    </row>
    <row r="115" spans="2:14" x14ac:dyDescent="0.25">
      <c r="B115" s="6" t="s">
        <v>8</v>
      </c>
      <c r="C115" s="6">
        <v>100</v>
      </c>
      <c r="D115" s="32">
        <v>7.8916311152755627</v>
      </c>
      <c r="E115" s="6">
        <v>68.662268606575779</v>
      </c>
      <c r="F115" s="6">
        <f>SQRT(E115)*$I$82</f>
        <v>6.8768649146369825</v>
      </c>
      <c r="G115" s="18"/>
      <c r="H115" s="6">
        <v>66.310547888445527</v>
      </c>
      <c r="I115" s="32">
        <f t="shared" si="25"/>
        <v>0.9592159727438192</v>
      </c>
      <c r="J115" s="18"/>
      <c r="K115" s="32">
        <f t="shared" si="28"/>
        <v>9.9940266842676468</v>
      </c>
      <c r="L115" s="18">
        <f>K115-F115</f>
        <v>3.1171617696306644</v>
      </c>
      <c r="M115" s="18">
        <f t="shared" si="26"/>
        <v>7.8360808873808017</v>
      </c>
      <c r="N115" s="37">
        <f t="shared" si="27"/>
        <v>2.1579457968868452</v>
      </c>
    </row>
    <row r="116" spans="2:14" x14ac:dyDescent="0.25">
      <c r="B116" s="6" t="s">
        <v>9</v>
      </c>
      <c r="C116" s="6">
        <v>100</v>
      </c>
      <c r="D116" s="32">
        <v>6.9681222701983767</v>
      </c>
      <c r="E116" s="6">
        <v>67.233212259138654</v>
      </c>
      <c r="F116" s="6">
        <f>SQRT(E116)*$I$82</f>
        <v>6.8049251072502672</v>
      </c>
      <c r="G116" s="18"/>
      <c r="H116" s="6">
        <v>69.314774092667875</v>
      </c>
      <c r="I116" s="32">
        <f t="shared" si="25"/>
        <v>0.98070412023460729</v>
      </c>
      <c r="J116" s="18"/>
      <c r="K116" s="32">
        <f t="shared" si="28"/>
        <v>9.3910682707888604</v>
      </c>
      <c r="L116" s="18">
        <f>K116-F116</f>
        <v>2.5861431635385932</v>
      </c>
      <c r="M116" s="18">
        <f t="shared" si="26"/>
        <v>7.7856292274848746</v>
      </c>
      <c r="N116" s="37">
        <f t="shared" si="27"/>
        <v>1.6054390433039858</v>
      </c>
    </row>
    <row r="117" spans="2:14" x14ac:dyDescent="0.25">
      <c r="B117" s="6" t="s">
        <v>10</v>
      </c>
      <c r="C117" s="6">
        <v>100</v>
      </c>
      <c r="D117" s="32">
        <v>7.2675194651416168</v>
      </c>
      <c r="E117" s="6">
        <v>68.768266530469589</v>
      </c>
      <c r="F117" s="6">
        <f>SQRT(E117)*$I$82</f>
        <v>6.8821709750933957</v>
      </c>
      <c r="G117" s="18"/>
      <c r="H117" s="6">
        <v>70.152854828480599</v>
      </c>
      <c r="I117" s="32">
        <f>SQRT(H117)*$G$62</f>
        <v>0.98661512358594294</v>
      </c>
      <c r="J117" s="18"/>
      <c r="K117" s="32">
        <f t="shared" si="28"/>
        <v>9.5906980549754852</v>
      </c>
      <c r="L117" s="18">
        <f>K117-F117</f>
        <v>2.7085270798820895</v>
      </c>
      <c r="M117" s="18">
        <f>I117+F117</f>
        <v>7.8687860986793385</v>
      </c>
      <c r="N117" s="37">
        <f>K117-M117</f>
        <v>1.7219119562961467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06F4-D3A8-4E7A-B7C6-1901446AAF6E}">
  <dimension ref="B3:O13"/>
  <sheetViews>
    <sheetView zoomScaleNormal="100" workbookViewId="0">
      <selection activeCell="B12" sqref="B12:G13"/>
    </sheetView>
  </sheetViews>
  <sheetFormatPr defaultRowHeight="12.75" x14ac:dyDescent="0.2"/>
  <cols>
    <col min="1" max="1" width="9.140625" style="19"/>
    <col min="2" max="7" width="10.42578125" style="19" customWidth="1"/>
    <col min="8" max="16384" width="9.140625" style="19"/>
  </cols>
  <sheetData>
    <row r="3" spans="2:15" x14ac:dyDescent="0.2">
      <c r="B3" s="19" t="s">
        <v>34</v>
      </c>
    </row>
    <row r="4" spans="2:15" x14ac:dyDescent="0.2">
      <c r="B4" s="19" t="s">
        <v>35</v>
      </c>
      <c r="J4" s="19" t="s">
        <v>36</v>
      </c>
    </row>
    <row r="5" spans="2:15" s="22" customFormat="1" ht="38.25" x14ac:dyDescent="0.2">
      <c r="B5" s="20" t="s">
        <v>32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J5" s="29" t="s">
        <v>32</v>
      </c>
      <c r="K5" s="29" t="s">
        <v>2</v>
      </c>
      <c r="L5" s="29" t="s">
        <v>3</v>
      </c>
      <c r="M5" s="29" t="s">
        <v>4</v>
      </c>
      <c r="N5" s="29" t="s">
        <v>5</v>
      </c>
      <c r="O5" s="29" t="s">
        <v>6</v>
      </c>
    </row>
    <row r="6" spans="2:15" s="22" customFormat="1" x14ac:dyDescent="0.2">
      <c r="B6" s="23">
        <v>0</v>
      </c>
      <c r="C6" s="24">
        <f>'[1]Simple Data'!L3</f>
        <v>817.34883720930236</v>
      </c>
      <c r="D6" s="24">
        <f>'[1]Simple Data'!M3</f>
        <v>736.28682170542641</v>
      </c>
      <c r="E6" s="24">
        <f>'[1]Simple Data'!N3</f>
        <v>739.87596899224809</v>
      </c>
      <c r="F6" s="24">
        <f>'[1]Simple Data'!O3</f>
        <v>751.17829457364337</v>
      </c>
      <c r="G6" s="24">
        <f>'[1]Simple Data'!P3</f>
        <v>866.37209302325584</v>
      </c>
      <c r="J6" s="29">
        <v>0</v>
      </c>
      <c r="K6" s="29">
        <v>817.34883720930236</v>
      </c>
      <c r="L6" s="29">
        <v>736.28682170542641</v>
      </c>
      <c r="M6" s="29">
        <v>739.87596899224809</v>
      </c>
      <c r="N6" s="29">
        <v>751.17829457364337</v>
      </c>
      <c r="O6" s="29">
        <v>866.37209302325584</v>
      </c>
    </row>
    <row r="7" spans="2:15" x14ac:dyDescent="0.2">
      <c r="B7" s="25">
        <v>25</v>
      </c>
      <c r="C7" s="25">
        <f>'[2]Simple Data'!$L$3</f>
        <v>1106.0859375</v>
      </c>
      <c r="D7" s="25">
        <f>'[3]Simple Data'!M3</f>
        <v>834.81889763779532</v>
      </c>
      <c r="E7" s="25">
        <f>'[3]Simple Data'!N3</f>
        <v>888.30708661417327</v>
      </c>
      <c r="F7" s="25">
        <f>'[3]Simple Data'!O3</f>
        <v>915.58267716535431</v>
      </c>
      <c r="G7" s="25">
        <f>'[3]Simple Data'!P3</f>
        <v>879.22834645669286</v>
      </c>
      <c r="J7" s="30">
        <v>25</v>
      </c>
      <c r="K7" s="30">
        <v>1106.0859375</v>
      </c>
      <c r="L7" s="30">
        <v>834.81889763779532</v>
      </c>
      <c r="M7" s="30">
        <v>888.30708661417327</v>
      </c>
      <c r="N7" s="30">
        <v>915.58267716535431</v>
      </c>
      <c r="O7" s="30">
        <v>879.22834645669286</v>
      </c>
    </row>
    <row r="8" spans="2:15" x14ac:dyDescent="0.2">
      <c r="B8" s="25">
        <v>50</v>
      </c>
      <c r="C8" s="25">
        <f>'[4]Simple Data'!$L$3</f>
        <v>1363.1732283464567</v>
      </c>
      <c r="D8" s="25">
        <f>'[5]Simple Data'!M3</f>
        <v>918.7</v>
      </c>
      <c r="E8" s="25">
        <f>'[5]Simple Data'!N3</f>
        <v>1016.8692307692307</v>
      </c>
      <c r="F8" s="25">
        <f>'[5]Simple Data'!O3</f>
        <v>1057.3846153846155</v>
      </c>
      <c r="G8" s="25">
        <f>'[5]Simple Data'!P3</f>
        <v>905.5</v>
      </c>
      <c r="J8" s="30">
        <v>50</v>
      </c>
      <c r="K8" s="30">
        <v>1363.1732283464567</v>
      </c>
      <c r="L8" s="30">
        <v>918.7</v>
      </c>
      <c r="M8" s="30">
        <v>1016.8692307692307</v>
      </c>
      <c r="N8" s="30">
        <v>1057.3846153846155</v>
      </c>
      <c r="O8" s="30">
        <v>905.5</v>
      </c>
    </row>
    <row r="9" spans="2:15" x14ac:dyDescent="0.2">
      <c r="B9" s="25">
        <v>75</v>
      </c>
      <c r="C9" s="26">
        <f>'[6]Simple Data'!$L$3</f>
        <v>1609.4375</v>
      </c>
      <c r="D9" s="26">
        <f>'[7]Simple Data'!M3</f>
        <v>1005.2285714285714</v>
      </c>
      <c r="E9" s="26">
        <f>'[7]Simple Data'!N3</f>
        <v>1148.4071428571428</v>
      </c>
      <c r="F9" s="26">
        <f>'[7]Simple Data'!O3</f>
        <v>1202.2142857142858</v>
      </c>
      <c r="G9" s="26">
        <f>'[7]Simple Data'!P3</f>
        <v>939.32857142857142</v>
      </c>
      <c r="J9" s="30">
        <v>75</v>
      </c>
      <c r="K9" s="30">
        <v>1609.4375</v>
      </c>
      <c r="L9" s="30">
        <v>1005.2285714285714</v>
      </c>
      <c r="M9" s="30">
        <v>1148.4071428571428</v>
      </c>
      <c r="N9" s="30">
        <v>1202.2142857142858</v>
      </c>
      <c r="O9" s="30">
        <v>939.32857142857142</v>
      </c>
    </row>
    <row r="10" spans="2:15" x14ac:dyDescent="0.2">
      <c r="B10" s="25">
        <v>100</v>
      </c>
      <c r="C10" s="25">
        <f>'[8]Simple Data'!$L$3</f>
        <v>1862.0873015873017</v>
      </c>
      <c r="D10" s="25">
        <f>'[9]Simple Data'!M3</f>
        <v>1088.6554054054054</v>
      </c>
      <c r="E10" s="25">
        <f>'[9]Simple Data'!N3</f>
        <v>1274.8108108108108</v>
      </c>
      <c r="F10" s="25">
        <f>'[9]Simple Data'!O3</f>
        <v>1341.7297297297298</v>
      </c>
      <c r="G10" s="25">
        <f>'[9]Simple Data'!P3</f>
        <v>968.83108108108104</v>
      </c>
      <c r="J10" s="30">
        <v>100</v>
      </c>
      <c r="K10" s="30">
        <v>1862.0873015873017</v>
      </c>
      <c r="L10" s="30">
        <v>1088.6554054054054</v>
      </c>
      <c r="M10" s="30">
        <v>1274.8108108108108</v>
      </c>
      <c r="N10" s="30">
        <v>1341.7297297297298</v>
      </c>
      <c r="O10" s="30">
        <v>968.83108108108104</v>
      </c>
    </row>
    <row r="11" spans="2:15" x14ac:dyDescent="0.2">
      <c r="B11" s="25"/>
      <c r="C11" s="25"/>
      <c r="D11" s="25" t="s">
        <v>33</v>
      </c>
      <c r="E11" s="25"/>
      <c r="F11" s="25"/>
      <c r="G11" s="25"/>
      <c r="J11" s="30"/>
      <c r="K11" s="30"/>
      <c r="L11" s="30" t="s">
        <v>33</v>
      </c>
      <c r="M11" s="30"/>
      <c r="N11" s="30"/>
      <c r="O11" s="30"/>
    </row>
    <row r="12" spans="2:15" x14ac:dyDescent="0.2">
      <c r="B12" s="27" t="s">
        <v>0</v>
      </c>
      <c r="C12" s="28">
        <f>SLOPE(C6:C10,$B$6:$B$10)</f>
        <v>10.371313965023994</v>
      </c>
      <c r="D12" s="28">
        <f>SLOPE(D6:D10,$B$6:$B$10)</f>
        <v>3.5005873647629366</v>
      </c>
      <c r="E12" s="28">
        <f>SLOPE(E6:E10,$B$6:$B$10)</f>
        <v>5.3198789595203797</v>
      </c>
      <c r="F12" s="28">
        <f>SLOPE(F6:F10,$B$6:$B$10)</f>
        <v>5.8709379154444168</v>
      </c>
      <c r="G12" s="28">
        <f>SLOPE(G6:G10,$B$6:$B$10)</f>
        <v>1.0600728043501157</v>
      </c>
      <c r="J12" s="30" t="s">
        <v>0</v>
      </c>
      <c r="K12" s="30">
        <v>10.371313965023994</v>
      </c>
      <c r="L12" s="30">
        <v>3.5005873647629366</v>
      </c>
      <c r="M12" s="30">
        <v>5.3198789595203797</v>
      </c>
      <c r="N12" s="30">
        <v>5.8709379154444168</v>
      </c>
      <c r="O12" s="30">
        <v>1.0600728043501157</v>
      </c>
    </row>
    <row r="13" spans="2:15" x14ac:dyDescent="0.2">
      <c r="B13" s="27" t="s">
        <v>1</v>
      </c>
      <c r="C13" s="28">
        <f>INTERCEPT(C6:C10,$B$6:$B$10)</f>
        <v>833.0608626774125</v>
      </c>
      <c r="D13" s="28">
        <f>INTERCEPT(D6:D10,$B$6:$B$10)</f>
        <v>741.70857099729278</v>
      </c>
      <c r="E13" s="28">
        <f>INTERCEPT(E6:E10,$B$6:$B$10)</f>
        <v>747.6601000327023</v>
      </c>
      <c r="F13" s="28">
        <f>INTERCEPT(F6:F10,$B$6:$B$10)</f>
        <v>760.07102474130477</v>
      </c>
      <c r="G13" s="28">
        <f>INTERCEPT(G6:G10,$B$6:$B$10)</f>
        <v>858.84837818041444</v>
      </c>
      <c r="J13" s="30" t="s">
        <v>1</v>
      </c>
      <c r="K13" s="30">
        <v>833.0608626774125</v>
      </c>
      <c r="L13" s="30">
        <v>741.70857099729278</v>
      </c>
      <c r="M13" s="30">
        <v>747.6601000327023</v>
      </c>
      <c r="N13" s="30">
        <v>760.07102474130477</v>
      </c>
      <c r="O13" s="30">
        <v>858.84837818041444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Calculations</vt:lpstr>
      <vt:lpstr>Pressure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2019-01-28T03:44:04Z</dcterms:modified>
</cp:coreProperties>
</file>