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RPA\"/>
    </mc:Choice>
  </mc:AlternateContent>
  <xr:revisionPtr revIDLastSave="0" documentId="13_ncr:1_{30A0A836-741D-4E8F-A79B-6954990674F0}" xr6:coauthVersionLast="46" xr6:coauthVersionMax="46" xr10:uidLastSave="{00000000-0000-0000-0000-000000000000}"/>
  <bookViews>
    <workbookView xWindow="-120" yWindow="-120" windowWidth="29040" windowHeight="15840" xr2:uid="{FB21CA52-B782-42C1-96A3-5624C0AF0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 s="1"/>
  <c r="I7" i="1"/>
  <c r="I8" i="1" s="1"/>
  <c r="I9" i="1" s="1"/>
  <c r="M6" i="1" s="1"/>
  <c r="B6" i="1"/>
  <c r="B5" i="1"/>
  <c r="M2" i="1" s="1"/>
  <c r="I2" i="1" l="1"/>
  <c r="I3" i="1" s="1"/>
  <c r="I4" i="1" s="1"/>
  <c r="M7" i="1" s="1"/>
  <c r="I11" i="1"/>
  <c r="I12" i="1" s="1"/>
  <c r="I13" i="1" s="1"/>
  <c r="M8" i="1" s="1"/>
  <c r="I5" i="1" l="1"/>
  <c r="M4" i="1" s="1"/>
  <c r="I6" i="1"/>
  <c r="S4" i="1" l="1"/>
  <c r="I14" i="1"/>
  <c r="M5" i="1" s="1"/>
  <c r="S5" i="1" s="1"/>
  <c r="I10" i="1"/>
  <c r="M3" i="1" s="1"/>
  <c r="S3" i="1" s="1"/>
  <c r="S6" i="1" s="1"/>
</calcChain>
</file>

<file path=xl/sharedStrings.xml><?xml version="1.0" encoding="utf-8"?>
<sst xmlns="http://schemas.openxmlformats.org/spreadsheetml/2006/main" count="84" uniqueCount="54">
  <si>
    <t>General Inputs</t>
  </si>
  <si>
    <t>RPA Inputs</t>
  </si>
  <si>
    <t>Wall Thickness</t>
  </si>
  <si>
    <t>in</t>
  </si>
  <si>
    <t>Fin Thickness</t>
  </si>
  <si>
    <t>Throat diameter (Dt)</t>
  </si>
  <si>
    <t>Chamber diameter (Dc)</t>
  </si>
  <si>
    <t>mm</t>
  </si>
  <si>
    <t>m</t>
  </si>
  <si>
    <t>Calculations</t>
  </si>
  <si>
    <t>Throat Perimeter</t>
  </si>
  <si>
    <t>Exit diameter (De)</t>
  </si>
  <si>
    <t>Throat Channel Radius</t>
  </si>
  <si>
    <t>Number of Channels</t>
  </si>
  <si>
    <t>Throat channel base width</t>
  </si>
  <si>
    <t>Throat channel height</t>
  </si>
  <si>
    <t>Throat Aspect Ratio</t>
  </si>
  <si>
    <t>Outputs</t>
  </si>
  <si>
    <t>Throat Channel Base</t>
  </si>
  <si>
    <t>Throat Channel Height</t>
  </si>
  <si>
    <t>m^2</t>
  </si>
  <si>
    <t>Chamber channel radius</t>
  </si>
  <si>
    <t>Chamber channel perimeter</t>
  </si>
  <si>
    <t>Chamber channel base width</t>
  </si>
  <si>
    <t>Chamber channel height</t>
  </si>
  <si>
    <t>Chamber Channel Width</t>
  </si>
  <si>
    <t>Chamber Channel Height</t>
  </si>
  <si>
    <t>Exit channel radius</t>
  </si>
  <si>
    <t>Exit channel perimeter</t>
  </si>
  <si>
    <t>Exit channel base width</t>
  </si>
  <si>
    <t>Exit channel height</t>
  </si>
  <si>
    <t>Exit Channel base</t>
  </si>
  <si>
    <t>Exit Channel Height</t>
  </si>
  <si>
    <t>Wall Thickness (in)</t>
  </si>
  <si>
    <t>Fin Thickness (in)</t>
  </si>
  <si>
    <t>hc1</t>
  </si>
  <si>
    <t>hc min</t>
  </si>
  <si>
    <t>hc2</t>
  </si>
  <si>
    <t>a1</t>
  </si>
  <si>
    <t>a min</t>
  </si>
  <si>
    <t>a2</t>
  </si>
  <si>
    <t>RPA name</t>
  </si>
  <si>
    <t>h</t>
  </si>
  <si>
    <t>Channel area</t>
  </si>
  <si>
    <t>Hydraulic Diameter</t>
  </si>
  <si>
    <t>Throat</t>
  </si>
  <si>
    <t>Chamber</t>
  </si>
  <si>
    <t>Exit</t>
  </si>
  <si>
    <t>Average</t>
  </si>
  <si>
    <t>Other Analyses</t>
  </si>
  <si>
    <t>Top of Channel radius as a function of chamber radius</t>
  </si>
  <si>
    <t>Chamber radius</t>
  </si>
  <si>
    <t>Channel top radius</t>
  </si>
  <si>
    <t>channel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</si>
</sst>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773B-E951-4846-B280-CB8511E8D727}">
  <dimension ref="A1:W14"/>
  <sheetViews>
    <sheetView tabSelected="1" workbookViewId="0">
      <selection activeCell="V3" sqref="V3"/>
    </sheetView>
  </sheetViews>
  <sheetFormatPr defaultRowHeight="15" x14ac:dyDescent="0.25"/>
  <cols>
    <col min="1" max="1" width="14.140625" style="1" customWidth="1"/>
    <col min="4" max="4" width="13.7109375" customWidth="1"/>
    <col min="5" max="5" width="12.5703125" style="1" customWidth="1"/>
    <col min="8" max="8" width="15.85546875" style="1" customWidth="1"/>
    <col min="9" max="9" width="11.28515625" bestFit="1" customWidth="1"/>
    <col min="12" max="12" width="14.140625" style="1" customWidth="1"/>
    <col min="13" max="13" width="9.5703125" style="3" bestFit="1" customWidth="1"/>
    <col min="19" max="19" width="9.140625" style="3"/>
    <col min="21" max="21" width="22.42578125" style="1" customWidth="1"/>
  </cols>
  <sheetData>
    <row r="1" spans="1:23" ht="45" x14ac:dyDescent="0.25">
      <c r="A1" s="1" t="s">
        <v>0</v>
      </c>
      <c r="D1" s="1" t="s">
        <v>1</v>
      </c>
      <c r="E1"/>
      <c r="H1" s="1" t="s">
        <v>9</v>
      </c>
      <c r="L1" s="1" t="s">
        <v>17</v>
      </c>
      <c r="O1" t="s">
        <v>41</v>
      </c>
      <c r="R1" t="s">
        <v>49</v>
      </c>
      <c r="U1" s="1" t="s">
        <v>50</v>
      </c>
    </row>
    <row r="2" spans="1:23" ht="30" x14ac:dyDescent="0.25">
      <c r="A2" s="1" t="s">
        <v>16</v>
      </c>
      <c r="B2">
        <v>11</v>
      </c>
      <c r="D2" s="1" t="s">
        <v>5</v>
      </c>
      <c r="E2" s="2">
        <v>5.475E-2</v>
      </c>
      <c r="F2" t="s">
        <v>8</v>
      </c>
      <c r="H2" s="1" t="s">
        <v>12</v>
      </c>
      <c r="I2" s="2">
        <f>E2/2+B5</f>
        <v>2.8645E-2</v>
      </c>
      <c r="J2" t="s">
        <v>8</v>
      </c>
      <c r="L2" s="1" t="s">
        <v>2</v>
      </c>
      <c r="M2" s="3">
        <f>B5*1000</f>
        <v>1.27</v>
      </c>
      <c r="N2" t="s">
        <v>7</v>
      </c>
      <c r="O2" t="s">
        <v>42</v>
      </c>
      <c r="R2" t="s">
        <v>44</v>
      </c>
      <c r="U2" s="1" t="s">
        <v>51</v>
      </c>
      <c r="V2">
        <v>78.7</v>
      </c>
      <c r="W2" t="s">
        <v>7</v>
      </c>
    </row>
    <row r="3" spans="1:23" ht="45" x14ac:dyDescent="0.25">
      <c r="A3" s="1" t="s">
        <v>33</v>
      </c>
      <c r="B3">
        <v>0.05</v>
      </c>
      <c r="C3" t="s">
        <v>3</v>
      </c>
      <c r="D3" s="1" t="s">
        <v>6</v>
      </c>
      <c r="E3" s="2">
        <v>0.15486</v>
      </c>
      <c r="F3" t="s">
        <v>8</v>
      </c>
      <c r="H3" s="1" t="s">
        <v>10</v>
      </c>
      <c r="I3" s="2">
        <f>2*PI()*I2</f>
        <v>0.17998184312415924</v>
      </c>
      <c r="J3" t="s">
        <v>8</v>
      </c>
      <c r="L3" s="1" t="s">
        <v>26</v>
      </c>
      <c r="M3" s="4">
        <f>I10*1000</f>
        <v>1.3868961315803312</v>
      </c>
      <c r="N3" t="s">
        <v>7</v>
      </c>
      <c r="O3" t="s">
        <v>35</v>
      </c>
      <c r="R3" t="s">
        <v>46</v>
      </c>
      <c r="S3" s="3">
        <f>4*1000^2*I6/(2*M3+2*M6)</f>
        <v>2.0882050765745137</v>
      </c>
      <c r="T3" t="s">
        <v>7</v>
      </c>
      <c r="U3" s="1" t="s">
        <v>53</v>
      </c>
      <c r="V3" s="2">
        <f>(((2*PI()*V2/1000)-B6*B7)/B7)</f>
        <v>4.224296485278149E-3</v>
      </c>
      <c r="W3" t="s">
        <v>8</v>
      </c>
    </row>
    <row r="4" spans="1:23" ht="45" x14ac:dyDescent="0.25">
      <c r="A4" s="1" t="s">
        <v>34</v>
      </c>
      <c r="B4">
        <v>0.05</v>
      </c>
      <c r="C4" t="s">
        <v>3</v>
      </c>
      <c r="D4" s="1" t="s">
        <v>11</v>
      </c>
      <c r="E4" s="2">
        <v>0.13397999999999999</v>
      </c>
      <c r="F4" t="s">
        <v>8</v>
      </c>
      <c r="H4" s="1" t="s">
        <v>14</v>
      </c>
      <c r="I4" s="2">
        <f>(I3-B6*B7)/B7</f>
        <v>7.2979825693510257E-4</v>
      </c>
      <c r="J4" t="s">
        <v>8</v>
      </c>
      <c r="L4" s="1" t="s">
        <v>19</v>
      </c>
      <c r="M4" s="4">
        <f>I5*1000</f>
        <v>8.0277808262861274</v>
      </c>
      <c r="N4" t="s">
        <v>7</v>
      </c>
      <c r="O4" t="s">
        <v>36</v>
      </c>
      <c r="R4" t="s">
        <v>45</v>
      </c>
      <c r="S4" s="3">
        <f>4*1000^2*I6/(2*M4+2*M7)</f>
        <v>1.337963471047688</v>
      </c>
      <c r="T4" t="s">
        <v>7</v>
      </c>
      <c r="U4" s="1" t="s">
        <v>52</v>
      </c>
      <c r="V4" s="3">
        <f>(V2/1000+B5+V3)*1000</f>
        <v>84.194296485278159</v>
      </c>
      <c r="W4" t="s">
        <v>7</v>
      </c>
    </row>
    <row r="5" spans="1:23" ht="30" x14ac:dyDescent="0.25">
      <c r="A5" s="1" t="s">
        <v>2</v>
      </c>
      <c r="B5" s="2">
        <f>B3*0.0254</f>
        <v>1.2700000000000001E-3</v>
      </c>
      <c r="C5" t="s">
        <v>8</v>
      </c>
      <c r="H5" s="1" t="s">
        <v>15</v>
      </c>
      <c r="I5" s="2">
        <f>I4*B2</f>
        <v>8.027780826286128E-3</v>
      </c>
      <c r="J5" t="s">
        <v>8</v>
      </c>
      <c r="L5" s="1" t="s">
        <v>32</v>
      </c>
      <c r="M5" s="4">
        <f>I14*1000</f>
        <v>1.6760833368195731</v>
      </c>
      <c r="N5" t="s">
        <v>7</v>
      </c>
      <c r="O5" t="s">
        <v>37</v>
      </c>
      <c r="R5" t="s">
        <v>47</v>
      </c>
      <c r="S5" s="3">
        <f>4*1000^2*I6/(2*M5+2*M8)</f>
        <v>2.2657357046131708</v>
      </c>
      <c r="T5" t="s">
        <v>7</v>
      </c>
    </row>
    <row r="6" spans="1:23" ht="45" x14ac:dyDescent="0.25">
      <c r="A6" s="1" t="s">
        <v>4</v>
      </c>
      <c r="B6" s="2">
        <f>B4*0.0254</f>
        <v>1.2700000000000001E-3</v>
      </c>
      <c r="C6" t="s">
        <v>8</v>
      </c>
      <c r="H6" s="1" t="s">
        <v>43</v>
      </c>
      <c r="I6" s="2">
        <f>I4*I5</f>
        <v>5.8586604540806539E-6</v>
      </c>
      <c r="J6" t="s">
        <v>20</v>
      </c>
      <c r="L6" s="1" t="s">
        <v>25</v>
      </c>
      <c r="M6" s="4">
        <f>I9*1000</f>
        <v>4.224296485278149</v>
      </c>
      <c r="N6" t="s">
        <v>7</v>
      </c>
      <c r="O6" t="s">
        <v>38</v>
      </c>
      <c r="R6" t="s">
        <v>48</v>
      </c>
      <c r="S6" s="3">
        <f>AVERAGE(S3:S5)</f>
        <v>1.8973014174117908</v>
      </c>
    </row>
    <row r="7" spans="1:23" ht="30" x14ac:dyDescent="0.25">
      <c r="A7" s="1" t="s">
        <v>13</v>
      </c>
      <c r="B7">
        <v>90</v>
      </c>
      <c r="H7" s="1" t="s">
        <v>21</v>
      </c>
      <c r="I7" s="2">
        <f>B5+E3/2</f>
        <v>7.8699999999999992E-2</v>
      </c>
      <c r="J7" t="s">
        <v>8</v>
      </c>
      <c r="L7" s="1" t="s">
        <v>18</v>
      </c>
      <c r="M7" s="4">
        <f>I4*1000</f>
        <v>0.72979825693510258</v>
      </c>
      <c r="N7" t="s">
        <v>7</v>
      </c>
      <c r="O7" t="s">
        <v>39</v>
      </c>
    </row>
    <row r="8" spans="1:23" ht="45" x14ac:dyDescent="0.25">
      <c r="H8" s="1" t="s">
        <v>22</v>
      </c>
      <c r="I8" s="2">
        <f>2*PI()*I7</f>
        <v>0.4944866836750334</v>
      </c>
      <c r="J8" t="s">
        <v>8</v>
      </c>
      <c r="L8" s="1" t="s">
        <v>31</v>
      </c>
      <c r="M8" s="4">
        <f>I13*1000</f>
        <v>3.4954469896453162</v>
      </c>
      <c r="N8" t="s">
        <v>7</v>
      </c>
      <c r="O8" t="s">
        <v>40</v>
      </c>
    </row>
    <row r="9" spans="1:23" ht="45" x14ac:dyDescent="0.25">
      <c r="H9" s="1" t="s">
        <v>23</v>
      </c>
      <c r="I9" s="2">
        <f>(I8-B6*B7)/B7</f>
        <v>4.224296485278149E-3</v>
      </c>
      <c r="J9" t="s">
        <v>8</v>
      </c>
    </row>
    <row r="10" spans="1:23" ht="30" x14ac:dyDescent="0.25">
      <c r="H10" s="1" t="s">
        <v>24</v>
      </c>
      <c r="I10" s="2">
        <f>I6/I9</f>
        <v>1.3868961315803311E-3</v>
      </c>
      <c r="J10" t="s">
        <v>8</v>
      </c>
    </row>
    <row r="11" spans="1:23" ht="30" x14ac:dyDescent="0.25">
      <c r="H11" s="1" t="s">
        <v>27</v>
      </c>
      <c r="I11" s="2">
        <f>B5+E4/2</f>
        <v>6.8259999999999987E-2</v>
      </c>
      <c r="J11" t="s">
        <v>8</v>
      </c>
    </row>
    <row r="12" spans="1:23" ht="30" x14ac:dyDescent="0.25">
      <c r="H12" s="1" t="s">
        <v>28</v>
      </c>
      <c r="I12" s="2">
        <f>2*PI()*I11</f>
        <v>0.4288902290680785</v>
      </c>
      <c r="J12" t="s">
        <v>8</v>
      </c>
    </row>
    <row r="13" spans="1:23" ht="30" x14ac:dyDescent="0.25">
      <c r="H13" s="1" t="s">
        <v>29</v>
      </c>
      <c r="I13" s="2">
        <f>(I12-B6*B7)/B7</f>
        <v>3.4954469896453164E-3</v>
      </c>
      <c r="J13" t="s">
        <v>8</v>
      </c>
    </row>
    <row r="14" spans="1:23" ht="30" x14ac:dyDescent="0.25">
      <c r="H14" s="1" t="s">
        <v>30</v>
      </c>
      <c r="I14" s="2">
        <f>I6/I13</f>
        <v>1.6760833368195732E-3</v>
      </c>
      <c r="J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2021-05-20T04:53:47Z</dcterms:created>
  <dcterms:modified xsi:type="dcterms:W3CDTF">2021-05-22T08:29:01Z</dcterms:modified>
</cp:coreProperties>
</file>