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ll\Desktop\"/>
    </mc:Choice>
  </mc:AlternateContent>
  <xr:revisionPtr revIDLastSave="0" documentId="13_ncr:1_{2AB7748F-15FA-44E6-AF0B-A138CFA3DDC9}" xr6:coauthVersionLast="44" xr6:coauthVersionMax="45" xr10:uidLastSave="{00000000-0000-0000-0000-000000000000}"/>
  <bookViews>
    <workbookView xWindow="28680" yWindow="-120" windowWidth="29040" windowHeight="15840" activeTab="1" xr2:uid="{A12A2F89-01FA-4C62-A867-DCD7E100E8A4}"/>
  </bookViews>
  <sheets>
    <sheet name="Data" sheetId="1" r:id="rId1"/>
    <sheet name="Graph" sheetId="5" r:id="rId2"/>
    <sheet name="Data In" sheetId="3" r:id="rId3"/>
    <sheet name="Data Out" sheetId="4" r:id="rId4"/>
    <sheet name="Settings" sheetId="2" r:id="rId5"/>
  </sheets>
  <definedNames>
    <definedName name="_xlnm._FilterDatabase" localSheetId="0" hidden="1">Data!$A$2:$I$41</definedName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F38" i="1"/>
  <c r="G38" i="1"/>
  <c r="H38" i="1"/>
  <c r="I38" i="1"/>
  <c r="J38" i="1"/>
  <c r="K38" i="1"/>
  <c r="L38" i="1"/>
  <c r="M38" i="1"/>
  <c r="P38" i="1"/>
  <c r="D38" i="1"/>
  <c r="E33" i="1"/>
  <c r="F33" i="1"/>
  <c r="G33" i="1"/>
  <c r="H33" i="1"/>
  <c r="I33" i="1"/>
  <c r="J33" i="1"/>
  <c r="K33" i="1"/>
  <c r="L33" i="1"/>
  <c r="M33" i="1"/>
  <c r="P33" i="1"/>
  <c r="D33" i="1"/>
  <c r="E28" i="1"/>
  <c r="F28" i="1"/>
  <c r="G28" i="1"/>
  <c r="H28" i="1"/>
  <c r="I28" i="1"/>
  <c r="J28" i="1"/>
  <c r="K28" i="1"/>
  <c r="L28" i="1"/>
  <c r="M28" i="1"/>
  <c r="P28" i="1"/>
  <c r="D28" i="1"/>
  <c r="P23" i="1"/>
  <c r="P18" i="1"/>
  <c r="P12" i="1"/>
  <c r="P7" i="1"/>
  <c r="E23" i="1"/>
  <c r="F23" i="1"/>
  <c r="G23" i="1"/>
  <c r="H23" i="1"/>
  <c r="I23" i="1"/>
  <c r="J23" i="1"/>
  <c r="K23" i="1"/>
  <c r="L23" i="1"/>
  <c r="M23" i="1"/>
  <c r="I18" i="1"/>
  <c r="J18" i="1"/>
  <c r="K18" i="1"/>
  <c r="L18" i="1"/>
  <c r="M18" i="1"/>
  <c r="K12" i="1"/>
  <c r="L12" i="1"/>
  <c r="M12" i="1"/>
  <c r="K7" i="1"/>
  <c r="L7" i="1"/>
  <c r="M7" i="1"/>
  <c r="D23" i="1"/>
  <c r="E18" i="1"/>
  <c r="D18" i="1"/>
  <c r="E12" i="1"/>
  <c r="D12" i="1"/>
  <c r="E7" i="1"/>
  <c r="D7" i="1"/>
  <c r="F4" i="1" l="1"/>
  <c r="J4" i="1" s="1"/>
  <c r="F5" i="1"/>
  <c r="J5" i="1" s="1"/>
  <c r="F6" i="1"/>
  <c r="J6" i="1" s="1"/>
  <c r="F8" i="1"/>
  <c r="J8" i="1" s="1"/>
  <c r="J12" i="1" s="1"/>
  <c r="F9" i="1"/>
  <c r="J9" i="1" s="1"/>
  <c r="F10" i="1"/>
  <c r="J10" i="1" s="1"/>
  <c r="F11" i="1"/>
  <c r="J11" i="1" s="1"/>
  <c r="F13" i="1"/>
  <c r="F14" i="1"/>
  <c r="J14" i="1" s="1"/>
  <c r="F15" i="1"/>
  <c r="J15" i="1" s="1"/>
  <c r="F16" i="1"/>
  <c r="J16" i="1" s="1"/>
  <c r="F17" i="1"/>
  <c r="J17" i="1" s="1"/>
  <c r="F19" i="1"/>
  <c r="J19" i="1" s="1"/>
  <c r="F20" i="1"/>
  <c r="J20" i="1" s="1"/>
  <c r="F21" i="1"/>
  <c r="J21" i="1" s="1"/>
  <c r="F22" i="1"/>
  <c r="J22" i="1" s="1"/>
  <c r="F24" i="1"/>
  <c r="J24" i="1" s="1"/>
  <c r="F25" i="1"/>
  <c r="J25" i="1" s="1"/>
  <c r="F26" i="1"/>
  <c r="J26" i="1" s="1"/>
  <c r="F27" i="1"/>
  <c r="J27" i="1" s="1"/>
  <c r="F29" i="1"/>
  <c r="J29" i="1" s="1"/>
  <c r="F30" i="1"/>
  <c r="J30" i="1" s="1"/>
  <c r="F31" i="1"/>
  <c r="J31" i="1" s="1"/>
  <c r="F32" i="1"/>
  <c r="J32" i="1" s="1"/>
  <c r="F34" i="1"/>
  <c r="J34" i="1" s="1"/>
  <c r="F35" i="1"/>
  <c r="J35" i="1" s="1"/>
  <c r="F36" i="1"/>
  <c r="J36" i="1" s="1"/>
  <c r="F37" i="1"/>
  <c r="J37" i="1" s="1"/>
  <c r="F3" i="1"/>
  <c r="F18" i="1" l="1"/>
  <c r="F12" i="1"/>
  <c r="J3" i="1"/>
  <c r="J7" i="1" s="1"/>
  <c r="F7" i="1"/>
  <c r="J13" i="1"/>
  <c r="G47" i="1"/>
  <c r="G4" i="1"/>
  <c r="I4" i="1" s="1"/>
  <c r="G5" i="1"/>
  <c r="H5" i="1" s="1"/>
  <c r="K5" i="1" s="1"/>
  <c r="G6" i="1"/>
  <c r="I6" i="1" s="1"/>
  <c r="G8" i="1"/>
  <c r="G9" i="1"/>
  <c r="I9" i="1" s="1"/>
  <c r="G10" i="1"/>
  <c r="H10" i="1" s="1"/>
  <c r="K10" i="1" s="1"/>
  <c r="G11" i="1"/>
  <c r="I11" i="1" s="1"/>
  <c r="G13" i="1"/>
  <c r="G14" i="1"/>
  <c r="I14" i="1" s="1"/>
  <c r="G15" i="1"/>
  <c r="H15" i="1" s="1"/>
  <c r="K15" i="1" s="1"/>
  <c r="G16" i="1"/>
  <c r="I16" i="1" s="1"/>
  <c r="G17" i="1"/>
  <c r="I17" i="1" s="1"/>
  <c r="G19" i="1"/>
  <c r="I19" i="1" s="1"/>
  <c r="G20" i="1"/>
  <c r="H20" i="1" s="1"/>
  <c r="K20" i="1" s="1"/>
  <c r="G21" i="1"/>
  <c r="I21" i="1" s="1"/>
  <c r="G22" i="1"/>
  <c r="I22" i="1" s="1"/>
  <c r="G24" i="1"/>
  <c r="I24" i="1" s="1"/>
  <c r="G25" i="1"/>
  <c r="H25" i="1" s="1"/>
  <c r="K25" i="1" s="1"/>
  <c r="G26" i="1"/>
  <c r="I26" i="1" s="1"/>
  <c r="G27" i="1"/>
  <c r="I27" i="1" s="1"/>
  <c r="G29" i="1"/>
  <c r="I29" i="1" s="1"/>
  <c r="G30" i="1"/>
  <c r="H30" i="1" s="1"/>
  <c r="M30" i="1" s="1"/>
  <c r="G31" i="1"/>
  <c r="I31" i="1" s="1"/>
  <c r="G32" i="1"/>
  <c r="I32" i="1" s="1"/>
  <c r="G34" i="1"/>
  <c r="I34" i="1" s="1"/>
  <c r="G35" i="1"/>
  <c r="I35" i="1" s="1"/>
  <c r="G36" i="1"/>
  <c r="I36" i="1" s="1"/>
  <c r="G37" i="1"/>
  <c r="I37" i="1" s="1"/>
  <c r="G3" i="1"/>
  <c r="H3" i="1" l="1"/>
  <c r="P3" i="1" s="1"/>
  <c r="G7" i="1"/>
  <c r="I13" i="1"/>
  <c r="G18" i="1"/>
  <c r="I8" i="1"/>
  <c r="G12" i="1"/>
  <c r="P10" i="1"/>
  <c r="M20" i="1"/>
  <c r="P30" i="1"/>
  <c r="P25" i="1"/>
  <c r="P20" i="1"/>
  <c r="P15" i="1"/>
  <c r="P5" i="1"/>
  <c r="K30" i="1"/>
  <c r="M15" i="1"/>
  <c r="M10" i="1"/>
  <c r="M25" i="1"/>
  <c r="M5" i="1"/>
  <c r="H13" i="1"/>
  <c r="H24" i="1"/>
  <c r="P24" i="1" s="1"/>
  <c r="H4" i="1"/>
  <c r="P4" i="1" s="1"/>
  <c r="H22" i="1"/>
  <c r="P22" i="1" s="1"/>
  <c r="H14" i="1"/>
  <c r="P14" i="1" s="1"/>
  <c r="H29" i="1"/>
  <c r="P29" i="1" s="1"/>
  <c r="H19" i="1"/>
  <c r="P19" i="1" s="1"/>
  <c r="H9" i="1"/>
  <c r="P9" i="1" s="1"/>
  <c r="I3" i="1"/>
  <c r="I7" i="1" s="1"/>
  <c r="H27" i="1"/>
  <c r="P27" i="1" s="1"/>
  <c r="H17" i="1"/>
  <c r="P17" i="1" s="1"/>
  <c r="H8" i="1"/>
  <c r="H35" i="1"/>
  <c r="P35" i="1" s="1"/>
  <c r="I25" i="1"/>
  <c r="I15" i="1"/>
  <c r="I5" i="1"/>
  <c r="H26" i="1"/>
  <c r="P26" i="1" s="1"/>
  <c r="H21" i="1"/>
  <c r="P21" i="1" s="1"/>
  <c r="H16" i="1"/>
  <c r="P16" i="1" s="1"/>
  <c r="H11" i="1"/>
  <c r="P11" i="1" s="1"/>
  <c r="H6" i="1"/>
  <c r="P6" i="1" s="1"/>
  <c r="H37" i="1"/>
  <c r="P37" i="1" s="1"/>
  <c r="H32" i="1"/>
  <c r="P32" i="1" s="1"/>
  <c r="I30" i="1"/>
  <c r="I20" i="1"/>
  <c r="I10" i="1"/>
  <c r="H34" i="1"/>
  <c r="P34" i="1" s="1"/>
  <c r="H36" i="1"/>
  <c r="P36" i="1" s="1"/>
  <c r="H31" i="1"/>
  <c r="P31" i="1" s="1"/>
  <c r="K7" i="3"/>
  <c r="J7" i="3"/>
  <c r="I7" i="3"/>
  <c r="H7" i="3"/>
  <c r="G7" i="3"/>
  <c r="F7" i="3"/>
  <c r="E7" i="3"/>
  <c r="D7" i="3"/>
  <c r="C7" i="3"/>
  <c r="B7" i="3"/>
  <c r="A7" i="3"/>
  <c r="I12" i="1" l="1"/>
  <c r="K3" i="1"/>
  <c r="M3" i="1"/>
  <c r="H7" i="1"/>
  <c r="P13" i="1"/>
  <c r="H18" i="1"/>
  <c r="P8" i="1"/>
  <c r="H12" i="1"/>
  <c r="K31" i="1"/>
  <c r="M31" i="1"/>
  <c r="K6" i="1"/>
  <c r="M6" i="1"/>
  <c r="K26" i="1"/>
  <c r="M26" i="1"/>
  <c r="K35" i="1"/>
  <c r="M35" i="1"/>
  <c r="K14" i="1"/>
  <c r="M14" i="1"/>
  <c r="K13" i="1"/>
  <c r="M13" i="1"/>
  <c r="K36" i="1"/>
  <c r="M36" i="1"/>
  <c r="K11" i="1"/>
  <c r="M11" i="1"/>
  <c r="K8" i="1"/>
  <c r="M8" i="1"/>
  <c r="K9" i="1"/>
  <c r="M9" i="1"/>
  <c r="K22" i="1"/>
  <c r="M22" i="1"/>
  <c r="K34" i="1"/>
  <c r="M34" i="1"/>
  <c r="K32" i="1"/>
  <c r="M32" i="1"/>
  <c r="K16" i="1"/>
  <c r="M16" i="1"/>
  <c r="K17" i="1"/>
  <c r="M17" i="1"/>
  <c r="K19" i="1"/>
  <c r="M19" i="1"/>
  <c r="K4" i="1"/>
  <c r="M4" i="1"/>
  <c r="K37" i="1"/>
  <c r="M37" i="1"/>
  <c r="K21" i="1"/>
  <c r="M21" i="1"/>
  <c r="K27" i="1"/>
  <c r="M27" i="1"/>
  <c r="K29" i="1"/>
  <c r="M29" i="1"/>
  <c r="K24" i="1"/>
  <c r="M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tc={C1DF06EA-A4B4-4C98-A6B6-580968F57D86}</author>
    <author>tc={342AC816-DB59-4CC9-A77B-6281335BA519}</author>
  </authors>
  <commentList>
    <comment ref="O3" authorId="0" shapeId="0" xr:uid="{C1DF06EA-A4B4-4C98-A6B6-580968F57D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thermo text book</t>
      </text>
    </comment>
    <comment ref="F46" authorId="1" shapeId="0" xr:uid="{342AC816-DB59-4CC9-A77B-6281335BA519}">
      <text>
        <t>[Threaded comment]
Your version of Excel allows you to read this threaded comment; however, any edits to it will get removed if the file is opened in a newer version of Excel. Learn more: https://go.microsoft.com/fwlink/?linkid=870924
Comment:
    site: thermo 9th edition text book</t>
      </text>
    </comment>
  </commentList>
</comments>
</file>

<file path=xl/sharedStrings.xml><?xml version="1.0" encoding="utf-8"?>
<sst xmlns="http://schemas.openxmlformats.org/spreadsheetml/2006/main" count="102" uniqueCount="65">
  <si>
    <t>Approx Pressure</t>
  </si>
  <si>
    <t>Index</t>
  </si>
  <si>
    <t>Duration (sec)</t>
  </si>
  <si>
    <t>wide open</t>
  </si>
  <si>
    <t>30psi</t>
  </si>
  <si>
    <t>Weight (kg)</t>
  </si>
  <si>
    <t>update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</si>
  <si>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</si>
  <si>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</si>
  <si>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  </t>
  </si>
  <si>
    <t>150</t>
  </si>
  <si>
    <t xml:space="preserve">Data rows  </t>
  </si>
  <si>
    <t>15</t>
  </si>
  <si>
    <t xml:space="preserve">Data channels  </t>
  </si>
  <si>
    <t>10</t>
  </si>
  <si>
    <t xml:space="preserve">Data orientation  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</si>
  <si>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</si>
  <si>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</si>
  <si>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</si>
  <si>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</si>
  <si>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</si>
  <si>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</si>
  <si>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</si>
  <si>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</si>
  <si>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</si>
  <si>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</si>
  <si>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</si>
  <si>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</si>
  <si>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</si>
  <si>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</si>
  <si>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</si>
  <si>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</si>
  <si>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</si>
  <si>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</si>
  <si>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</si>
  <si>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 as a comma-delimited string.</t>
  </si>
  <si>
    <t>20v2</t>
  </si>
  <si>
    <t>Mass Flow Rate (kg/s)</t>
  </si>
  <si>
    <t>Velocity</t>
  </si>
  <si>
    <t>kg/m^3</t>
  </si>
  <si>
    <t>m</t>
  </si>
  <si>
    <t>m^2</t>
  </si>
  <si>
    <t>Volumetric Flow Rate (m^3/s)</t>
  </si>
  <si>
    <t>Head (m)</t>
  </si>
  <si>
    <t>m/s^2</t>
  </si>
  <si>
    <t>Major Pipe Loss:</t>
  </si>
  <si>
    <t>Minor Pipe Loss</t>
  </si>
  <si>
    <t>Length (L)</t>
  </si>
  <si>
    <t>Diameter of Pipe (D)</t>
  </si>
  <si>
    <t>Reynold Number</t>
  </si>
  <si>
    <t>Friction Factor (moody chart)</t>
  </si>
  <si>
    <t>Gravity (g)</t>
  </si>
  <si>
    <t>Hole Area (A)</t>
  </si>
  <si>
    <t>Density (p)</t>
  </si>
  <si>
    <t>dynamic viscosity (u)</t>
  </si>
  <si>
    <t>Pa*s</t>
  </si>
  <si>
    <t>Relative Roughness (€/D)</t>
  </si>
  <si>
    <t>Roughness (€)</t>
  </si>
  <si>
    <t>unitless</t>
  </si>
  <si>
    <t>K vlaues</t>
  </si>
  <si>
    <t>Exit</t>
  </si>
  <si>
    <t>Pintle</t>
  </si>
  <si>
    <t>Pintle (90 degree?)</t>
  </si>
  <si>
    <t>Average Pressure From Graph (PSI)</t>
  </si>
  <si>
    <t>Pascals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</si>
</sst>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&quot;(Default)&quot;"/>
    <numFmt numFmtId="165" formatCode="h:mm:ss.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4"/>
      <color theme="1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05050"/>
      <name val="Segoe UI Light"/>
      <family val="2"/>
    </font>
    <font>
      <sz val="11"/>
      <color rgb="FF505050"/>
      <name val="Segoe U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n">
        <color rgb="FF999999"/>
      </right>
      <top/>
      <bottom style="thin">
        <color rgb="FFBFBFBF"/>
      </bottom>
      <diagonal/>
    </border>
    <border>
      <left style="thin">
        <color rgb="FF999999"/>
      </left>
      <right style="thin">
        <color rgb="FF999999"/>
      </right>
      <top/>
      <bottom style="thin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164" fontId="7" fillId="3" borderId="1" xfId="0" applyNumberFormat="1" applyFont="1" applyFill="1" applyBorder="1" applyAlignment="1">
      <alignment horizontal="left" vertical="center" indent="1"/>
    </xf>
    <xf numFmtId="1" fontId="2" fillId="3" borderId="2" xfId="0" applyNumberFormat="1" applyFont="1" applyFill="1" applyBorder="1" applyAlignment="1" applyProtection="1">
      <alignment horizontal="left" vertical="center" indent="1"/>
      <protection locked="0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 indent="1"/>
    </xf>
    <xf numFmtId="0" fontId="11" fillId="3" borderId="0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left" wrapText="1" indent="1"/>
    </xf>
    <xf numFmtId="0" fontId="12" fillId="4" borderId="4" xfId="0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65" fontId="14" fillId="5" borderId="6" xfId="0" applyNumberFormat="1" applyFont="1" applyFill="1" applyBorder="1" applyAlignment="1">
      <alignment horizontal="left" vertical="center" indent="1"/>
    </xf>
    <xf numFmtId="0" fontId="16" fillId="7" borderId="8" xfId="0" applyFont="1" applyFill="1" applyBorder="1" applyAlignment="1">
      <alignment horizontal="right" vertical="center" indent="1"/>
    </xf>
    <xf numFmtId="0" fontId="16" fillId="7" borderId="10" xfId="0" applyFont="1" applyFill="1" applyBorder="1" applyAlignment="1">
      <alignment horizontal="right" vertical="center" indent="1"/>
    </xf>
    <xf numFmtId="0" fontId="16" fillId="7" borderId="9" xfId="0" applyFont="1" applyFill="1" applyBorder="1" applyAlignment="1">
      <alignment horizontal="right" vertical="center" indent="1"/>
    </xf>
    <xf numFmtId="0" fontId="16" fillId="7" borderId="11" xfId="0" applyFont="1" applyFill="1" applyBorder="1" applyAlignment="1">
      <alignment horizontal="right" vertical="center" indent="1"/>
    </xf>
    <xf numFmtId="165" fontId="16" fillId="7" borderId="8" xfId="0" applyNumberFormat="1" applyFont="1" applyFill="1" applyBorder="1" applyAlignment="1">
      <alignment horizontal="left" vertical="center" indent="1"/>
    </xf>
    <xf numFmtId="165" fontId="16" fillId="7" borderId="9" xfId="0" applyNumberFormat="1" applyFont="1" applyFill="1" applyBorder="1" applyAlignment="1">
      <alignment horizontal="left" vertical="center" indent="1"/>
    </xf>
    <xf numFmtId="165" fontId="16" fillId="5" borderId="12" xfId="0" applyNumberFormat="1" applyFont="1" applyFill="1" applyBorder="1" applyAlignment="1">
      <alignment horizontal="left" vertical="center" indent="1"/>
    </xf>
    <xf numFmtId="0" fontId="16" fillId="5" borderId="12" xfId="0" applyFont="1" applyFill="1" applyBorder="1" applyAlignment="1">
      <alignment horizontal="right" vertical="center" indent="1"/>
    </xf>
    <xf numFmtId="0" fontId="16" fillId="5" borderId="13" xfId="0" applyFont="1" applyFill="1" applyBorder="1" applyAlignment="1">
      <alignment horizontal="right" vertical="center" indent="1"/>
    </xf>
    <xf numFmtId="0" fontId="2" fillId="3" borderId="0" xfId="0" quotePrefix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left" wrapText="1" indent="1"/>
    </xf>
    <xf numFmtId="0" fontId="15" fillId="6" borderId="15" xfId="0" applyFont="1" applyFill="1" applyBorder="1" applyAlignment="1">
      <alignment horizontal="center" wrapText="1"/>
    </xf>
    <xf numFmtId="0" fontId="12" fillId="8" borderId="16" xfId="0" applyFont="1" applyFill="1" applyBorder="1" applyAlignment="1">
      <alignment horizontal="center" wrapText="1"/>
    </xf>
    <xf numFmtId="0" fontId="12" fillId="8" borderId="17" xfId="0" applyFont="1" applyFill="1" applyBorder="1" applyAlignment="1">
      <alignment horizontal="center" wrapText="1"/>
    </xf>
    <xf numFmtId="0" fontId="14" fillId="9" borderId="18" xfId="0" applyFont="1" applyFill="1" applyBorder="1"/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Font="1" applyFill="1" applyBorder="1" applyAlignment="1"/>
    <xf numFmtId="0" fontId="0" fillId="0" borderId="0" xfId="0" applyFill="1" applyBorder="1" applyAlignment="1"/>
    <xf numFmtId="0" fontId="0" fillId="0" borderId="23" xfId="0" applyBorder="1" applyAlignment="1"/>
    <xf numFmtId="0" fontId="0" fillId="0" borderId="22" xfId="0" applyBorder="1" applyAlignment="1"/>
    <xf numFmtId="0" fontId="0" fillId="0" borderId="0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18" fillId="10" borderId="0" xfId="0" applyFont="1" applyFill="1" applyAlignment="1">
      <alignment horizontal="left"/>
    </xf>
    <xf numFmtId="0" fontId="18" fillId="10" borderId="0" xfId="0" applyFont="1" applyFill="1" applyAlignment="1"/>
    <xf numFmtId="0" fontId="17" fillId="10" borderId="0" xfId="0" applyFont="1" applyFill="1" applyAlignment="1"/>
    <xf numFmtId="0" fontId="0" fillId="11" borderId="24" xfId="0" applyFill="1" applyBorder="1" applyAlignment="1"/>
    <xf numFmtId="0" fontId="0" fillId="0" borderId="24" xfId="0" applyFill="1" applyBorder="1" applyAlignment="1"/>
    <xf numFmtId="0" fontId="0" fillId="0" borderId="26" xfId="0" applyFill="1" applyBorder="1" applyAlignment="1"/>
    <xf numFmtId="0" fontId="17" fillId="10" borderId="27" xfId="0" applyFont="1" applyFill="1" applyBorder="1" applyAlignment="1"/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7" fillId="10" borderId="19" xfId="0" applyFont="1" applyFill="1" applyBorder="1" applyAlignment="1">
      <alignment horizontal="center"/>
    </xf>
    <xf numFmtId="0" fontId="17" fillId="10" borderId="20" xfId="0" applyFont="1" applyFill="1" applyBorder="1" applyAlignment="1">
      <alignment horizontal="center"/>
    </xf>
    <xf numFmtId="0" fontId="17" fillId="10" borderId="2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vertical="top" wrapText="1" indent="1"/>
    </xf>
    <xf numFmtId="0" fontId="10" fillId="3" borderId="0" xfId="0" applyFont="1" applyFill="1" applyBorder="1" applyAlignment="1">
      <alignment horizontal="left" vertical="center" indent="1"/>
    </xf>
    <xf numFmtId="0" fontId="10" fillId="3" borderId="7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vertical="top" wrapText="1" indent="1"/>
    </xf>
    <xf numFmtId="0" fontId="8" fillId="2" borderId="0" xfId="0" applyFont="1" applyFill="1" applyBorder="1" applyAlignment="1">
      <alignment horizontal="left" vertical="center" wrapText="1" indent="1"/>
    </xf>
    <xf numFmtId="0" fontId="1" fillId="12" borderId="0" xfId="0" applyFont="1" applyFill="1" applyAlignment="1"/>
    <xf numFmtId="0" fontId="1" fillId="4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0" fillId="1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Pintle Performance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Graph!$C$2:$C$7</c:f>
              <c:numCache>
                <c:formatCode>General</c:formatCode>
                <c:ptCount val="6"/>
                <c:pt idx="0">
                  <c:v>16759.428867023507</c:v>
                </c:pt>
                <c:pt idx="1">
                  <c:v>61850.177448034621</c:v>
                </c:pt>
                <c:pt idx="2">
                  <c:v>95696.91243801167</c:v>
                </c:pt>
                <c:pt idx="3">
                  <c:v>134581.79793947516</c:v>
                </c:pt>
                <c:pt idx="4">
                  <c:v>208873.79910510062</c:v>
                </c:pt>
                <c:pt idx="5">
                  <c:v>241466.61861981789</c:v>
                </c:pt>
              </c:numCache>
            </c:numRef>
          </c:xVal>
          <c:yVal>
            <c:numRef>
              <c:f>Graph!$F$2:$F$7</c:f>
              <c:numCache>
                <c:formatCode>General</c:formatCode>
                <c:ptCount val="6"/>
                <c:pt idx="0">
                  <c:v>2.2499999999999999E-4</c:v>
                </c:pt>
                <c:pt idx="1">
                  <c:v>3.4333333333333335E-4</c:v>
                </c:pt>
                <c:pt idx="2">
                  <c:v>4.0533333333333334E-4</c:v>
                </c:pt>
                <c:pt idx="3">
                  <c:v>4.6666666666666666E-4</c:v>
                </c:pt>
                <c:pt idx="4">
                  <c:v>5.6000000000000006E-4</c:v>
                </c:pt>
                <c:pt idx="5">
                  <c:v>5.9833333333333331E-4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50-420E-B480-480AA552E3F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18357160"/>
        <c:axId val="818360112"/>
      </c:scatterChart>
      <c:valAx>
        <c:axId val="81835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(Pascals)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60112"/>
        <c:crosses val="autoZero"/>
        <c:crossBetween val="midCat"/>
      </c:valAx>
      <c:valAx>
        <c:axId val="8183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(Kg/s)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5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8</xdr:row>
      <xdr:rowOff>147636</xdr:rowOff>
    </xdr:from>
    <xdr:to>
      <xdr:col>5</xdr:col>
      <xdr:colOff>657225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008B6-18E0-4738-8CB1-D146569E8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hu, Allen" id="{B67F35D1-701C-4BBC-9D50-1954259E86ED}" userId="S::allen.zhu@sulzer.com::c993aad2-720a-46d1-9ec0-b83ca5ce61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0-03-10T18:28:41.90" personId="{B67F35D1-701C-4BBC-9D50-1954259E86ED}" id="{C1DF06EA-A4B4-4C98-A6B6-580968F57D86}">
    <text>thermo text book</text>
  </threadedComment>
  <threadedComment ref="F46" dT="2020-03-10T18:13:42.87" personId="{B67F35D1-701C-4BBC-9D50-1954259E86ED}" id="{342AC816-DB59-4CC9-A77B-6281335BA519}">
    <text>site: thermo 9th edition text book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2A72-F6C7-40B3-B93B-BF86FAE28750}">
  <dimension ref="A1:X47"/>
  <sheetViews>
    <sheetView workbookViewId="0">
      <selection activeCell="B35" sqref="B35"/>
    </sheetView>
  </sheetViews>
  <sheetFormatPr defaultRowHeight="15" x14ac:dyDescent="0.25"/>
  <cols>
    <col min="1" max="1" width="18.42578125" style="38" bestFit="1" customWidth="1"/>
    <col min="2" max="2" width="9.140625" style="35"/>
    <col min="3" max="3" width="12.5703125" style="35" customWidth="1"/>
    <col min="4" max="4" width="12.85546875" style="35" bestFit="1" customWidth="1"/>
    <col min="5" max="5" width="35.42578125" style="35" bestFit="1" customWidth="1"/>
    <col min="6" max="6" width="23.7109375" style="35" bestFit="1" customWidth="1"/>
    <col min="7" max="7" width="22.28515625" style="35" bestFit="1" customWidth="1"/>
    <col min="8" max="8" width="10" style="35" bestFit="1" customWidth="1"/>
    <col min="9" max="9" width="21" style="35" customWidth="1"/>
    <col min="10" max="10" width="9.140625" style="35"/>
    <col min="11" max="11" width="16.140625" style="35" bestFit="1" customWidth="1"/>
    <col min="12" max="12" width="27" style="35" bestFit="1" customWidth="1"/>
    <col min="13" max="13" width="15.42578125" style="35" bestFit="1" customWidth="1"/>
    <col min="14" max="14" width="18.140625" style="35" bestFit="1" customWidth="1"/>
    <col min="15" max="15" width="12.42578125" style="35" customWidth="1"/>
    <col min="16" max="16" width="15" style="35" bestFit="1" customWidth="1"/>
    <col min="17" max="17" width="22.85546875" style="35" customWidth="1"/>
    <col min="18" max="19" width="9.140625" style="35"/>
    <col min="20" max="20" width="16.140625" style="35" bestFit="1" customWidth="1"/>
    <col min="21" max="21" width="27" style="35" bestFit="1" customWidth="1"/>
    <col min="22" max="22" width="15.42578125" style="35" bestFit="1" customWidth="1"/>
    <col min="23" max="23" width="15" style="35" bestFit="1" customWidth="1"/>
    <col min="25" max="16384" width="9.140625" style="35"/>
  </cols>
  <sheetData>
    <row r="1" spans="1:17" ht="15.75" thickBot="1" x14ac:dyDescent="0.3">
      <c r="P1" s="62" t="s">
        <v>46</v>
      </c>
      <c r="Q1" s="62"/>
    </row>
    <row r="2" spans="1:17" x14ac:dyDescent="0.25">
      <c r="A2" s="51" t="s">
        <v>0</v>
      </c>
      <c r="B2" s="52" t="s">
        <v>1</v>
      </c>
      <c r="C2" s="52" t="s">
        <v>2</v>
      </c>
      <c r="D2" s="52" t="s">
        <v>5</v>
      </c>
      <c r="E2" s="52" t="s">
        <v>63</v>
      </c>
      <c r="F2" s="52" t="s">
        <v>64</v>
      </c>
      <c r="G2" s="52" t="s">
        <v>37</v>
      </c>
      <c r="H2" s="52" t="s">
        <v>38</v>
      </c>
      <c r="I2" s="53" t="s">
        <v>42</v>
      </c>
      <c r="J2" s="53" t="s">
        <v>43</v>
      </c>
      <c r="K2" s="53" t="s">
        <v>49</v>
      </c>
      <c r="L2" s="53" t="s">
        <v>50</v>
      </c>
      <c r="M2" s="53" t="s">
        <v>45</v>
      </c>
      <c r="N2" s="60" t="s">
        <v>59</v>
      </c>
      <c r="O2" s="61"/>
      <c r="P2" s="57" t="s">
        <v>60</v>
      </c>
      <c r="Q2" s="57" t="s">
        <v>61</v>
      </c>
    </row>
    <row r="3" spans="1:17" x14ac:dyDescent="0.25">
      <c r="A3" s="38">
        <v>5</v>
      </c>
      <c r="B3" s="36">
        <v>4</v>
      </c>
      <c r="C3" s="58">
        <v>15</v>
      </c>
      <c r="D3" s="71">
        <v>3.2</v>
      </c>
      <c r="E3">
        <v>2.1127645051194501</v>
      </c>
      <c r="F3">
        <f>E3*6894.76</f>
        <v>14567.00419931738</v>
      </c>
      <c r="G3" s="35">
        <f t="shared" ref="G3:G37" si="0">D3/C3</f>
        <v>0.21333333333333335</v>
      </c>
      <c r="H3" s="35">
        <f>G3/($G$39*$G$40)</f>
        <v>2.0282629888010448</v>
      </c>
      <c r="I3" s="35">
        <f>G3/$G$39</f>
        <v>2.1333333333333336E-4</v>
      </c>
      <c r="J3" s="35">
        <f>F3/($G$39*$G$41)</f>
        <v>1.4849137817856657</v>
      </c>
      <c r="K3" s="35">
        <f>($G$39*H3*$G$44)/$G$45</f>
        <v>3635.1486443107269</v>
      </c>
      <c r="L3" s="35">
        <v>8.0000000000000002E-3</v>
      </c>
      <c r="M3" s="35">
        <f>(L3*$G$42*H3^2)/(2*$G$41*$G$44)</f>
        <v>6.6776757319673601E-3</v>
      </c>
      <c r="N3" s="45" t="s">
        <v>60</v>
      </c>
      <c r="O3" s="44">
        <v>1</v>
      </c>
      <c r="P3" s="35">
        <f>($O$3*H3^2)/(2*$G$41)</f>
        <v>0.20967638897758142</v>
      </c>
    </row>
    <row r="4" spans="1:17" ht="15.75" thickBot="1" x14ac:dyDescent="0.3">
      <c r="A4" s="38">
        <v>5</v>
      </c>
      <c r="B4" s="36">
        <v>3</v>
      </c>
      <c r="C4" s="58">
        <v>15</v>
      </c>
      <c r="D4" s="71">
        <v>3.3</v>
      </c>
      <c r="E4">
        <v>2.2956271186440653</v>
      </c>
      <c r="F4">
        <f t="shared" ref="F4:F37" si="1">E4*6894.76</f>
        <v>15827.798032542356</v>
      </c>
      <c r="G4" s="35">
        <f t="shared" si="0"/>
        <v>0.22</v>
      </c>
      <c r="H4" s="35">
        <f>G4/($G$39*$G$40)</f>
        <v>2.0916462072010775</v>
      </c>
      <c r="I4" s="35">
        <f>G4/$G$39</f>
        <v>2.2000000000000001E-4</v>
      </c>
      <c r="J4" s="35">
        <f>F4/($G$39*$G$41)</f>
        <v>1.613435069576183</v>
      </c>
      <c r="K4" s="35">
        <f>($G$39*H4*$G$44)/$G$45</f>
        <v>3748.7470394454367</v>
      </c>
      <c r="L4" s="35">
        <v>8.0000000000000002E-3</v>
      </c>
      <c r="M4" s="35">
        <f>(L4*$G$42*H4^2)/(2*$G$41*$G$44)</f>
        <v>7.1015516329223189E-3</v>
      </c>
      <c r="N4" s="54" t="s">
        <v>62</v>
      </c>
      <c r="O4" s="48"/>
      <c r="P4" s="35">
        <f>($O$3*H4^2)/(2*$G$41)</f>
        <v>0.22298592538729115</v>
      </c>
    </row>
    <row r="5" spans="1:17" x14ac:dyDescent="0.25">
      <c r="A5" s="38">
        <v>5</v>
      </c>
      <c r="B5" s="36">
        <v>2</v>
      </c>
      <c r="C5" s="58">
        <v>15</v>
      </c>
      <c r="D5" s="71">
        <v>3.4</v>
      </c>
      <c r="E5">
        <v>2.2318666666666624</v>
      </c>
      <c r="F5">
        <f t="shared" si="1"/>
        <v>15388.185018666638</v>
      </c>
      <c r="G5" s="35">
        <f t="shared" si="0"/>
        <v>0.22666666666666666</v>
      </c>
      <c r="H5" s="35">
        <f>G5/($G$39*$G$40)</f>
        <v>2.1550294256011098</v>
      </c>
      <c r="I5" s="35">
        <f>G5/$G$39</f>
        <v>2.2666666666666666E-4</v>
      </c>
      <c r="J5" s="35">
        <f>F5/($G$39*$G$41)</f>
        <v>1.5686223260618388</v>
      </c>
      <c r="K5" s="35">
        <f>($G$39*H5*$G$44)/$G$45</f>
        <v>3862.3454345801465</v>
      </c>
      <c r="L5" s="35">
        <v>8.0000000000000002E-3</v>
      </c>
      <c r="M5" s="35">
        <f>(L5*$G$42*H5^2)/(2*$G$41*$G$44)</f>
        <v>7.5384698692912734E-3</v>
      </c>
      <c r="P5" s="35">
        <f>($O$3*H5^2)/(2*$G$41)</f>
        <v>0.23670498599422266</v>
      </c>
    </row>
    <row r="6" spans="1:17" x14ac:dyDescent="0.25">
      <c r="A6" s="38">
        <v>5</v>
      </c>
      <c r="B6" s="36">
        <v>1</v>
      </c>
      <c r="C6" s="58">
        <v>15</v>
      </c>
      <c r="D6" s="71">
        <v>3.6</v>
      </c>
      <c r="E6">
        <v>3.0827364864864979</v>
      </c>
      <c r="F6">
        <f t="shared" si="1"/>
        <v>21254.728217567648</v>
      </c>
      <c r="G6" s="35">
        <f t="shared" si="0"/>
        <v>0.24000000000000002</v>
      </c>
      <c r="H6" s="35">
        <f>G6/($G$39*$G$40)</f>
        <v>2.2817958624011756</v>
      </c>
      <c r="I6" s="35">
        <f>G6/$G$39</f>
        <v>2.4000000000000001E-4</v>
      </c>
      <c r="J6" s="35">
        <f>F6/($G$39*$G$41)</f>
        <v>2.1666389620354383</v>
      </c>
      <c r="K6" s="35">
        <f>($G$39*H6*$G$44)/$G$45</f>
        <v>4089.5422248495679</v>
      </c>
      <c r="L6" s="35">
        <v>8.0000000000000002E-3</v>
      </c>
      <c r="M6" s="35">
        <f>(L6*$G$42*H6^2)/(2*$G$41*$G$44)</f>
        <v>8.4514333482711909E-3</v>
      </c>
      <c r="P6" s="35">
        <f>($O$3*H6^2)/(2*$G$41)</f>
        <v>0.26537167979975146</v>
      </c>
    </row>
    <row r="7" spans="1:17" x14ac:dyDescent="0.25">
      <c r="B7" s="36"/>
      <c r="C7" s="58"/>
      <c r="D7" s="71">
        <f>AVERAGE(D3:D6)</f>
        <v>3.375</v>
      </c>
      <c r="E7" s="71">
        <f t="shared" ref="E7:H7" si="2">AVERAGE(E3:E6)</f>
        <v>2.4307486942291687</v>
      </c>
      <c r="F7" s="71">
        <f t="shared" si="2"/>
        <v>16759.428867023507</v>
      </c>
      <c r="G7" s="71">
        <f t="shared" si="2"/>
        <v>0.22500000000000001</v>
      </c>
      <c r="H7" s="71">
        <f t="shared" si="2"/>
        <v>2.1391836210011022</v>
      </c>
      <c r="I7" s="71">
        <f t="shared" ref="I7" si="3">AVERAGE(I3:I6)</f>
        <v>2.2499999999999999E-4</v>
      </c>
      <c r="J7" s="71">
        <f t="shared" ref="J7" si="4">AVERAGE(J3:J6)</f>
        <v>1.7084025348647813</v>
      </c>
      <c r="K7" s="71">
        <f t="shared" ref="K7" si="5">AVERAGE(K3:K6)</f>
        <v>3833.9458357964695</v>
      </c>
      <c r="L7" s="71">
        <f t="shared" ref="L7" si="6">AVERAGE(L3:L6)</f>
        <v>8.0000000000000002E-3</v>
      </c>
      <c r="M7" s="71">
        <f t="shared" ref="M7" si="7">AVERAGE(M3:M6)</f>
        <v>7.4422826456130358E-3</v>
      </c>
      <c r="N7" s="71"/>
      <c r="O7" s="71"/>
      <c r="P7" s="71">
        <f t="shared" ref="P7" si="8">AVERAGE(P3:P6)</f>
        <v>0.23368474503971165</v>
      </c>
    </row>
    <row r="8" spans="1:17" x14ac:dyDescent="0.25">
      <c r="A8" s="38">
        <v>10</v>
      </c>
      <c r="B8" s="36">
        <v>3</v>
      </c>
      <c r="C8" s="58">
        <v>15</v>
      </c>
      <c r="D8" s="72">
        <v>5</v>
      </c>
      <c r="E8">
        <v>8.3412969283276706</v>
      </c>
      <c r="F8">
        <f t="shared" si="1"/>
        <v>57511.240409556493</v>
      </c>
      <c r="G8" s="35">
        <f t="shared" si="0"/>
        <v>0.33333333333333331</v>
      </c>
      <c r="H8" s="35">
        <f>G8/($G$39*$G$40)</f>
        <v>3.169160920001632</v>
      </c>
      <c r="I8" s="35">
        <f>G8/$G$39</f>
        <v>3.3333333333333332E-4</v>
      </c>
      <c r="J8" s="35">
        <f>F8/($G$39*$G$41)</f>
        <v>5.862511764480784</v>
      </c>
      <c r="K8" s="35">
        <f>($G$39*H8*$G$44)/$G$45</f>
        <v>5679.9197567355086</v>
      </c>
      <c r="L8" s="35">
        <v>8.0000000000000002E-3</v>
      </c>
      <c r="M8" s="35">
        <f>(L8*$G$42*H8^2)/(2*$G$41*$G$44)</f>
        <v>1.6302919267498429E-2</v>
      </c>
      <c r="P8" s="35">
        <f>($O$3*H8^2)/(2*$G$41)</f>
        <v>0.51190524652729819</v>
      </c>
    </row>
    <row r="9" spans="1:17" x14ac:dyDescent="0.25">
      <c r="A9" s="38">
        <v>10</v>
      </c>
      <c r="B9" s="36">
        <v>5</v>
      </c>
      <c r="C9" s="58">
        <v>15</v>
      </c>
      <c r="D9" s="72">
        <v>5</v>
      </c>
      <c r="E9">
        <v>8.419387755102079</v>
      </c>
      <c r="F9">
        <f t="shared" si="1"/>
        <v>58049.657918367615</v>
      </c>
      <c r="G9" s="35">
        <f t="shared" si="0"/>
        <v>0.33333333333333331</v>
      </c>
      <c r="H9" s="35">
        <f>G9/($G$39*$G$40)</f>
        <v>3.169160920001632</v>
      </c>
      <c r="I9" s="35">
        <f>G9/$G$39</f>
        <v>3.3333333333333332E-4</v>
      </c>
      <c r="J9" s="35">
        <f>F9/($G$39*$G$41)</f>
        <v>5.917396321953885</v>
      </c>
      <c r="K9" s="35">
        <f>($G$39*H9*$G$44)/$G$45</f>
        <v>5679.9197567355086</v>
      </c>
      <c r="L9" s="35">
        <v>8.0000000000000002E-3</v>
      </c>
      <c r="M9" s="35">
        <f>(L9*$G$42*H9^2)/(2*$G$41*$G$44)</f>
        <v>1.6302919267498429E-2</v>
      </c>
      <c r="P9" s="35">
        <f>($O$3*H9^2)/(2*$G$41)</f>
        <v>0.51190524652729819</v>
      </c>
    </row>
    <row r="10" spans="1:17" x14ac:dyDescent="0.25">
      <c r="A10" s="38">
        <v>10</v>
      </c>
      <c r="B10" s="36">
        <v>4</v>
      </c>
      <c r="C10" s="58">
        <v>15</v>
      </c>
      <c r="D10" s="72">
        <v>5.2</v>
      </c>
      <c r="E10">
        <v>9.3048148148148133</v>
      </c>
      <c r="F10">
        <f t="shared" si="1"/>
        <v>64154.464992592584</v>
      </c>
      <c r="G10" s="35">
        <f t="shared" si="0"/>
        <v>0.34666666666666668</v>
      </c>
      <c r="H10" s="35">
        <f>G10/($G$39*$G$40)</f>
        <v>3.2959273568016978</v>
      </c>
      <c r="I10" s="35">
        <f>G10/$G$39</f>
        <v>3.4666666666666667E-4</v>
      </c>
      <c r="J10" s="35">
        <f>F10/($G$39*$G$41)</f>
        <v>6.5397008147393052</v>
      </c>
      <c r="K10" s="35">
        <f>($G$39*H10*$G$44)/$G$45</f>
        <v>5907.1165470049309</v>
      </c>
      <c r="L10" s="35">
        <v>8.0000000000000002E-3</v>
      </c>
      <c r="M10" s="35">
        <f>(L10*$G$42*H10^2)/(2*$G$41*$G$44)</f>
        <v>1.7633237479726307E-2</v>
      </c>
      <c r="P10" s="35">
        <f>($O$3*H10^2)/(2*$G$41)</f>
        <v>0.55367671464392587</v>
      </c>
    </row>
    <row r="11" spans="1:17" x14ac:dyDescent="0.25">
      <c r="A11" s="38">
        <v>10</v>
      </c>
      <c r="B11" s="36">
        <v>1</v>
      </c>
      <c r="C11" s="58">
        <v>15</v>
      </c>
      <c r="D11" s="72">
        <v>5.4</v>
      </c>
      <c r="E11">
        <v>9.8169256756757015</v>
      </c>
      <c r="F11">
        <f t="shared" si="1"/>
        <v>67685.3464716218</v>
      </c>
      <c r="G11" s="35">
        <f t="shared" si="0"/>
        <v>0.36000000000000004</v>
      </c>
      <c r="H11" s="35">
        <f>G11/($G$39*$G$40)</f>
        <v>3.4226937936017632</v>
      </c>
      <c r="I11" s="35">
        <f>G11/$G$39</f>
        <v>3.6000000000000002E-4</v>
      </c>
      <c r="J11" s="35">
        <f>F11/($G$39*$G$41)</f>
        <v>6.899627571011397</v>
      </c>
      <c r="K11" s="35">
        <f>($G$39*H11*$G$44)/$G$45</f>
        <v>6134.3133372743505</v>
      </c>
      <c r="L11" s="35">
        <v>8.0000000000000002E-3</v>
      </c>
      <c r="M11" s="35">
        <f>(L11*$G$42*H11^2)/(2*$G$41*$G$44)</f>
        <v>1.9015725033610174E-2</v>
      </c>
      <c r="P11" s="35">
        <f>($O$3*H11^2)/(2*$G$41)</f>
        <v>0.59708627954944082</v>
      </c>
    </row>
    <row r="12" spans="1:17" x14ac:dyDescent="0.25">
      <c r="B12" s="36"/>
      <c r="C12" s="58"/>
      <c r="D12" s="72">
        <f>AVERAGE(D8:D11)</f>
        <v>5.15</v>
      </c>
      <c r="E12" s="72">
        <f t="shared" ref="E12:H12" si="9">AVERAGE(E8:E11)</f>
        <v>8.970606293480067</v>
      </c>
      <c r="F12" s="72">
        <f t="shared" si="9"/>
        <v>61850.177448034621</v>
      </c>
      <c r="G12" s="72">
        <f t="shared" si="9"/>
        <v>0.34333333333333332</v>
      </c>
      <c r="H12" s="72">
        <f t="shared" si="9"/>
        <v>3.2642357476016812</v>
      </c>
      <c r="I12" s="72">
        <f t="shared" ref="I12" si="10">AVERAGE(I8:I11)</f>
        <v>3.4333333333333335E-4</v>
      </c>
      <c r="J12" s="72">
        <f t="shared" ref="J12" si="11">AVERAGE(J8:J11)</f>
        <v>6.304809118046343</v>
      </c>
      <c r="K12" s="72">
        <f t="shared" ref="K12" si="12">AVERAGE(K8:K11)</f>
        <v>5850.3173494375742</v>
      </c>
      <c r="L12" s="72">
        <f t="shared" ref="L12" si="13">AVERAGE(L8:L11)</f>
        <v>8.0000000000000002E-3</v>
      </c>
      <c r="M12" s="72">
        <f t="shared" ref="M12" si="14">AVERAGE(M8:M11)</f>
        <v>1.7313700262083336E-2</v>
      </c>
      <c r="N12" s="72"/>
      <c r="O12" s="72"/>
      <c r="P12" s="72">
        <f t="shared" ref="P12" si="15">AVERAGE(P8:P11)</f>
        <v>0.54364337181199074</v>
      </c>
    </row>
    <row r="13" spans="1:17" x14ac:dyDescent="0.25">
      <c r="A13" s="37">
        <v>20</v>
      </c>
      <c r="B13" s="36">
        <v>2</v>
      </c>
      <c r="C13" s="59">
        <v>15</v>
      </c>
      <c r="D13" s="73">
        <v>6</v>
      </c>
      <c r="E13">
        <v>13.387244897959166</v>
      </c>
      <c r="F13">
        <f t="shared" si="1"/>
        <v>92301.840632652937</v>
      </c>
      <c r="G13" s="35">
        <f t="shared" si="0"/>
        <v>0.4</v>
      </c>
      <c r="H13" s="35">
        <f>G13/($G$39*$G$40)</f>
        <v>3.8029931040019589</v>
      </c>
      <c r="I13" s="35">
        <f>G13/$G$39</f>
        <v>4.0000000000000002E-4</v>
      </c>
      <c r="J13" s="35">
        <f>F13/($G$39*$G$41)</f>
        <v>9.4089541929309828</v>
      </c>
      <c r="K13" s="35">
        <f>($G$39*H13*$G$44)/$G$45</f>
        <v>6815.903708082612</v>
      </c>
      <c r="L13" s="35">
        <v>8.0000000000000002E-3</v>
      </c>
      <c r="M13" s="35">
        <f>(L13*$G$42*H13^2)/(2*$G$41*$G$44)</f>
        <v>2.3476203745197745E-2</v>
      </c>
      <c r="P13" s="35">
        <f>($O$3*H13^2)/(2*$G$41)</f>
        <v>0.7371435549993095</v>
      </c>
    </row>
    <row r="14" spans="1:17" x14ac:dyDescent="0.25">
      <c r="A14" s="37">
        <v>20</v>
      </c>
      <c r="B14" s="36">
        <v>3</v>
      </c>
      <c r="C14" s="59">
        <v>15</v>
      </c>
      <c r="D14" s="73">
        <v>6</v>
      </c>
      <c r="E14">
        <v>13.694505119453931</v>
      </c>
      <c r="F14">
        <f t="shared" si="1"/>
        <v>94420.326117406192</v>
      </c>
      <c r="G14" s="35">
        <f t="shared" si="0"/>
        <v>0.4</v>
      </c>
      <c r="H14" s="35">
        <f>G14/($G$39*$G$40)</f>
        <v>3.8029931040019589</v>
      </c>
      <c r="I14" s="35">
        <f>G14/$G$39</f>
        <v>4.0000000000000002E-4</v>
      </c>
      <c r="J14" s="35">
        <f>F14/($G$39*$G$41)</f>
        <v>9.6249058223655641</v>
      </c>
      <c r="K14" s="35">
        <f>($G$39*H14*$G$44)/$G$45</f>
        <v>6815.903708082612</v>
      </c>
      <c r="L14" s="35">
        <v>8.0000000000000002E-3</v>
      </c>
      <c r="M14" s="35">
        <f>(L14*$G$42*H14^2)/(2*$G$41*$G$44)</f>
        <v>2.3476203745197745E-2</v>
      </c>
      <c r="P14" s="35">
        <f>($O$3*H14^2)/(2*$G$41)</f>
        <v>0.7371435549993095</v>
      </c>
    </row>
    <row r="15" spans="1:17" x14ac:dyDescent="0.25">
      <c r="A15" s="37">
        <v>20</v>
      </c>
      <c r="B15" s="36">
        <v>4</v>
      </c>
      <c r="C15" s="59">
        <v>15</v>
      </c>
      <c r="D15" s="73">
        <v>6.1</v>
      </c>
      <c r="E15">
        <v>13.938775510204097</v>
      </c>
      <c r="F15">
        <f t="shared" si="1"/>
        <v>96104.511836734804</v>
      </c>
      <c r="G15" s="35">
        <f t="shared" si="0"/>
        <v>0.40666666666666662</v>
      </c>
      <c r="H15" s="35">
        <f>G15/($G$39*$G$40)</f>
        <v>3.8663763224019911</v>
      </c>
      <c r="I15" s="35">
        <f>G15/$G$39</f>
        <v>4.0666666666666661E-4</v>
      </c>
      <c r="J15" s="35">
        <f>F15/($G$39*$G$41)</f>
        <v>9.7965863238261779</v>
      </c>
      <c r="K15" s="35">
        <f>($G$39*H15*$G$44)/$G$45</f>
        <v>6929.5021032173217</v>
      </c>
      <c r="L15" s="35">
        <v>8.0000000000000002E-3</v>
      </c>
      <c r="M15" s="35">
        <f>(L15*$G$42*H15^2)/(2*$G$41*$G$44)</f>
        <v>2.4265265037744663E-2</v>
      </c>
      <c r="P15" s="35">
        <f>($O$3*H15^2)/(2*$G$41)</f>
        <v>0.76191976893123059</v>
      </c>
    </row>
    <row r="16" spans="1:17" x14ac:dyDescent="0.25">
      <c r="A16" s="37">
        <v>20</v>
      </c>
      <c r="B16" s="36">
        <v>5</v>
      </c>
      <c r="C16" s="59">
        <v>15</v>
      </c>
      <c r="D16" s="73">
        <v>6.1</v>
      </c>
      <c r="E16">
        <v>13.833105802047783</v>
      </c>
      <c r="F16">
        <f t="shared" si="1"/>
        <v>95375.944559726966</v>
      </c>
      <c r="G16" s="35">
        <f t="shared" si="0"/>
        <v>0.40666666666666662</v>
      </c>
      <c r="H16" s="35">
        <f>G16/($G$39*$G$40)</f>
        <v>3.8663763224019911</v>
      </c>
      <c r="I16" s="35">
        <f>G16/$G$39</f>
        <v>4.0666666666666661E-4</v>
      </c>
      <c r="J16" s="35">
        <f>F16/($G$39*$G$41)</f>
        <v>9.7223185076174286</v>
      </c>
      <c r="K16" s="35">
        <f>($G$39*H16*$G$44)/$G$45</f>
        <v>6929.5021032173217</v>
      </c>
      <c r="L16" s="35">
        <v>8.0000000000000002E-3</v>
      </c>
      <c r="M16" s="35">
        <f>(L16*$G$42*H16^2)/(2*$G$41*$G$44)</f>
        <v>2.4265265037744663E-2</v>
      </c>
      <c r="P16" s="35">
        <f>($O$3*H16^2)/(2*$G$41)</f>
        <v>0.76191976893123059</v>
      </c>
    </row>
    <row r="17" spans="1:16" x14ac:dyDescent="0.25">
      <c r="A17" s="37">
        <v>20</v>
      </c>
      <c r="B17" s="36">
        <v>1</v>
      </c>
      <c r="C17" s="59">
        <v>15</v>
      </c>
      <c r="D17" s="73">
        <v>6.2</v>
      </c>
      <c r="E17">
        <v>14.544659863945576</v>
      </c>
      <c r="F17">
        <f t="shared" si="1"/>
        <v>100281.93904353741</v>
      </c>
      <c r="G17" s="35">
        <f t="shared" si="0"/>
        <v>0.41333333333333333</v>
      </c>
      <c r="H17" s="35">
        <f>G17/($G$39*$G$40)</f>
        <v>3.9297595408020238</v>
      </c>
      <c r="I17" s="35">
        <f>G17/$G$39</f>
        <v>4.1333333333333332E-4</v>
      </c>
      <c r="J17" s="35">
        <f>F17/($G$39*$G$41)</f>
        <v>10.222419882113906</v>
      </c>
      <c r="K17" s="35">
        <f>($G$39*H17*$G$44)/$G$45</f>
        <v>7043.1004983520324</v>
      </c>
      <c r="L17" s="35">
        <v>8.0000000000000002E-3</v>
      </c>
      <c r="M17" s="35">
        <f>(L17*$G$42*H17^2)/(2*$G$41*$G$44)</f>
        <v>2.5067368665705591E-2</v>
      </c>
      <c r="P17" s="35">
        <f>($O$3*H17^2)/(2*$G$41)</f>
        <v>0.78710550706037374</v>
      </c>
    </row>
    <row r="18" spans="1:16" x14ac:dyDescent="0.25">
      <c r="A18" s="37"/>
      <c r="B18" s="36"/>
      <c r="C18" s="59"/>
      <c r="D18" s="73">
        <f>AVERAGE(D13:D17)</f>
        <v>6.08</v>
      </c>
      <c r="E18" s="73">
        <f t="shared" ref="E18:H18" si="16">AVERAGE(E13:E17)</f>
        <v>13.879658238722111</v>
      </c>
      <c r="F18" s="73">
        <f t="shared" si="16"/>
        <v>95696.91243801167</v>
      </c>
      <c r="G18" s="73">
        <f t="shared" si="16"/>
        <v>0.40533333333333327</v>
      </c>
      <c r="H18" s="73">
        <f t="shared" si="16"/>
        <v>3.853699678721985</v>
      </c>
      <c r="I18" s="73">
        <f t="shared" ref="I18" si="17">AVERAGE(I13:I17)</f>
        <v>4.0533333333333334E-4</v>
      </c>
      <c r="J18" s="73">
        <f t="shared" ref="J18" si="18">AVERAGE(J13:J17)</f>
        <v>9.7550369457708115</v>
      </c>
      <c r="K18" s="73">
        <f t="shared" ref="K18" si="19">AVERAGE(K13:K17)</f>
        <v>6906.78242419038</v>
      </c>
      <c r="L18" s="73">
        <f t="shared" ref="L18" si="20">AVERAGE(L13:L17)</f>
        <v>8.0000000000000002E-3</v>
      </c>
      <c r="M18" s="73">
        <f t="shared" ref="M18" si="21">AVERAGE(M13:M17)</f>
        <v>2.4110061246318083E-2</v>
      </c>
      <c r="N18" s="73"/>
      <c r="O18" s="73"/>
      <c r="P18" s="73">
        <f t="shared" ref="P18" si="22">AVERAGE(P13:P17)</f>
        <v>0.7570464309842907</v>
      </c>
    </row>
    <row r="19" spans="1:16" x14ac:dyDescent="0.25">
      <c r="A19" s="37" t="s">
        <v>36</v>
      </c>
      <c r="B19" s="36">
        <v>1</v>
      </c>
      <c r="C19" s="59">
        <v>15</v>
      </c>
      <c r="D19" s="74">
        <v>7</v>
      </c>
      <c r="E19">
        <v>19.227694915254204</v>
      </c>
      <c r="F19">
        <f t="shared" si="1"/>
        <v>132570.34179389809</v>
      </c>
      <c r="G19" s="35">
        <f t="shared" si="0"/>
        <v>0.46666666666666667</v>
      </c>
      <c r="H19" s="35">
        <f>G19/($G$39*$G$40)</f>
        <v>4.4368252880022849</v>
      </c>
      <c r="I19" s="35">
        <f>G19/$G$39</f>
        <v>4.6666666666666666E-4</v>
      </c>
      <c r="J19" s="35">
        <f>F19/($G$39*$G$41)</f>
        <v>13.51379630926586</v>
      </c>
      <c r="K19" s="35">
        <f>($G$39*H19*$G$44)/$G$45</f>
        <v>7951.8876594297126</v>
      </c>
      <c r="L19" s="35">
        <v>8.0000000000000002E-3</v>
      </c>
      <c r="M19" s="35">
        <f>(L19*$G$42*H19^2)/(2*$G$41*$G$44)</f>
        <v>3.1953721764296922E-2</v>
      </c>
      <c r="P19" s="35">
        <f>($O$3*H19^2)/(2*$G$41)</f>
        <v>1.0033342831935044</v>
      </c>
    </row>
    <row r="20" spans="1:16" x14ac:dyDescent="0.25">
      <c r="A20" s="37" t="s">
        <v>36</v>
      </c>
      <c r="B20" s="36">
        <v>2</v>
      </c>
      <c r="C20" s="59">
        <v>15</v>
      </c>
      <c r="D20" s="74">
        <v>7</v>
      </c>
      <c r="E20">
        <v>19.479084745762741</v>
      </c>
      <c r="F20">
        <f t="shared" si="1"/>
        <v>134303.61434169512</v>
      </c>
      <c r="G20" s="35">
        <f t="shared" si="0"/>
        <v>0.46666666666666667</v>
      </c>
      <c r="H20" s="35">
        <f>G20/($G$39*$G$40)</f>
        <v>4.4368252880022849</v>
      </c>
      <c r="I20" s="35">
        <f>G20/$G$39</f>
        <v>4.6666666666666666E-4</v>
      </c>
      <c r="J20" s="35">
        <f>F20/($G$39*$G$41)</f>
        <v>13.690480564902662</v>
      </c>
      <c r="K20" s="35">
        <f>($G$39*H20*$G$44)/$G$45</f>
        <v>7951.8876594297126</v>
      </c>
      <c r="L20" s="35">
        <v>8.0000000000000002E-3</v>
      </c>
      <c r="M20" s="35">
        <f>(L20*$G$42*H20^2)/(2*$G$41*$G$44)</f>
        <v>3.1953721764296922E-2</v>
      </c>
      <c r="P20" s="35">
        <f>($O$3*H20^2)/(2*$G$41)</f>
        <v>1.0033342831935044</v>
      </c>
    </row>
    <row r="21" spans="1:16" x14ac:dyDescent="0.25">
      <c r="A21" s="37" t="s">
        <v>36</v>
      </c>
      <c r="B21" s="36">
        <v>3</v>
      </c>
      <c r="C21" s="59">
        <v>15</v>
      </c>
      <c r="D21" s="74">
        <v>7</v>
      </c>
      <c r="E21">
        <v>19.928634812286717</v>
      </c>
      <c r="F21">
        <f t="shared" si="1"/>
        <v>137403.15415836195</v>
      </c>
      <c r="G21" s="35">
        <f t="shared" si="0"/>
        <v>0.46666666666666667</v>
      </c>
      <c r="H21" s="35">
        <f>G21/($G$39*$G$40)</f>
        <v>4.4368252880022849</v>
      </c>
      <c r="I21" s="35">
        <f>G21/$G$39</f>
        <v>4.6666666666666666E-4</v>
      </c>
      <c r="J21" s="35">
        <f>F21/($G$39*$G$41)</f>
        <v>14.006437732758609</v>
      </c>
      <c r="K21" s="35">
        <f>($G$39*H21*$G$44)/$G$45</f>
        <v>7951.8876594297126</v>
      </c>
      <c r="L21" s="35">
        <v>8.0000000000000002E-3</v>
      </c>
      <c r="M21" s="35">
        <f>(L21*$G$42*H21^2)/(2*$G$41*$G$44)</f>
        <v>3.1953721764296922E-2</v>
      </c>
      <c r="P21" s="35">
        <f>($O$3*H21^2)/(2*$G$41)</f>
        <v>1.0033342831935044</v>
      </c>
    </row>
    <row r="22" spans="1:16" x14ac:dyDescent="0.25">
      <c r="A22" s="37" t="s">
        <v>36</v>
      </c>
      <c r="B22" s="36">
        <v>4</v>
      </c>
      <c r="C22" s="58">
        <v>15</v>
      </c>
      <c r="D22" s="74">
        <v>7</v>
      </c>
      <c r="E22">
        <v>19.442312925170043</v>
      </c>
      <c r="F22">
        <f t="shared" si="1"/>
        <v>134050.08146394542</v>
      </c>
      <c r="G22" s="35">
        <f t="shared" si="0"/>
        <v>0.46666666666666667</v>
      </c>
      <c r="H22" s="35">
        <f>G22/($G$39*$G$40)</f>
        <v>4.4368252880022849</v>
      </c>
      <c r="I22" s="35">
        <f>G22/$G$39</f>
        <v>4.6666666666666666E-4</v>
      </c>
      <c r="J22" s="35">
        <f>F22/($G$39*$G$41)</f>
        <v>13.664636234856822</v>
      </c>
      <c r="K22" s="35">
        <f>($G$39*H22*$G$44)/$G$45</f>
        <v>7951.8876594297126</v>
      </c>
      <c r="L22" s="35">
        <v>8.0000000000000002E-3</v>
      </c>
      <c r="M22" s="35">
        <f>(L22*$G$42*H22^2)/(2*$G$41*$G$44)</f>
        <v>3.1953721764296922E-2</v>
      </c>
      <c r="P22" s="35">
        <f>($O$3*H22^2)/(2*$G$41)</f>
        <v>1.0033342831935044</v>
      </c>
    </row>
    <row r="23" spans="1:16" x14ac:dyDescent="0.25">
      <c r="A23" s="37"/>
      <c r="B23" s="36"/>
      <c r="C23" s="58"/>
      <c r="D23" s="74">
        <f>AVERAGE(D19:D22)</f>
        <v>7</v>
      </c>
      <c r="E23" s="74">
        <f t="shared" ref="E23:M23" si="23">AVERAGE(E19:E22)</f>
        <v>19.519431849618428</v>
      </c>
      <c r="F23" s="74">
        <f t="shared" si="23"/>
        <v>134581.79793947516</v>
      </c>
      <c r="G23" s="74">
        <f t="shared" si="23"/>
        <v>0.46666666666666667</v>
      </c>
      <c r="H23" s="74">
        <f t="shared" si="23"/>
        <v>4.4368252880022849</v>
      </c>
      <c r="I23" s="74">
        <f t="shared" si="23"/>
        <v>4.6666666666666666E-4</v>
      </c>
      <c r="J23" s="74">
        <f t="shared" si="23"/>
        <v>13.718837710445987</v>
      </c>
      <c r="K23" s="74">
        <f t="shared" si="23"/>
        <v>7951.8876594297126</v>
      </c>
      <c r="L23" s="74">
        <f t="shared" si="23"/>
        <v>8.0000000000000002E-3</v>
      </c>
      <c r="M23" s="74">
        <f t="shared" si="23"/>
        <v>3.1953721764296922E-2</v>
      </c>
      <c r="N23" s="74"/>
      <c r="O23" s="74"/>
      <c r="P23" s="74">
        <f t="shared" ref="P23" si="24">AVERAGE(P19:P22)</f>
        <v>1.0033342831935044</v>
      </c>
    </row>
    <row r="24" spans="1:16" x14ac:dyDescent="0.25">
      <c r="A24" s="37">
        <v>25</v>
      </c>
      <c r="B24" s="36">
        <v>1</v>
      </c>
      <c r="C24" s="36">
        <v>15</v>
      </c>
      <c r="D24" s="75">
        <v>7.6</v>
      </c>
      <c r="E24">
        <v>24.519930795847763</v>
      </c>
      <c r="F24">
        <f t="shared" si="1"/>
        <v>169059.03805397934</v>
      </c>
      <c r="G24" s="35">
        <f t="shared" si="0"/>
        <v>0.5066666666666666</v>
      </c>
      <c r="H24" s="35">
        <f>G24/($G$39*$G$40)</f>
        <v>4.8171245984024802</v>
      </c>
      <c r="I24" s="35">
        <f>G24/$G$39</f>
        <v>5.0666666666666655E-4</v>
      </c>
      <c r="J24" s="35">
        <f>F24/($G$39*$G$41)</f>
        <v>17.233337212434183</v>
      </c>
      <c r="K24" s="35">
        <f>($G$39*H24*$G$44)/$G$45</f>
        <v>8633.4780302379731</v>
      </c>
      <c r="L24" s="35">
        <v>8.0000000000000002E-3</v>
      </c>
      <c r="M24" s="35">
        <f>(L24*$G$42*H24^2)/(2*$G$41*$G$44)</f>
        <v>3.7666264675628371E-2</v>
      </c>
      <c r="P24" s="35">
        <f>($O$3*H24^2)/(2*$G$41)</f>
        <v>1.1827058815766696</v>
      </c>
    </row>
    <row r="25" spans="1:16" x14ac:dyDescent="0.25">
      <c r="A25" s="37">
        <v>25</v>
      </c>
      <c r="B25" s="36">
        <v>2</v>
      </c>
      <c r="C25" s="36">
        <v>15</v>
      </c>
      <c r="D25" s="75">
        <v>7.7</v>
      </c>
      <c r="E25">
        <v>24.641394557823148</v>
      </c>
      <c r="F25">
        <f t="shared" si="1"/>
        <v>169896.50154149672</v>
      </c>
      <c r="G25" s="35">
        <f t="shared" si="0"/>
        <v>0.51333333333333331</v>
      </c>
      <c r="H25" s="35">
        <f>G25/($G$39*$G$40)</f>
        <v>4.8805078168025133</v>
      </c>
      <c r="I25" s="35">
        <f>G25/$G$39</f>
        <v>5.1333333333333331E-4</v>
      </c>
      <c r="J25" s="35">
        <f>F25/($G$39*$G$41)</f>
        <v>17.318705559785599</v>
      </c>
      <c r="K25" s="35">
        <f>($G$39*H25*$G$44)/$G$45</f>
        <v>8747.0764253726829</v>
      </c>
      <c r="L25" s="35">
        <v>8.0000000000000002E-3</v>
      </c>
      <c r="M25" s="35">
        <f>(L25*$G$42*H25^2)/(2*$G$41*$G$44)</f>
        <v>3.8664003334799274E-2</v>
      </c>
      <c r="P25" s="35">
        <f>($O$3*H25^2)/(2*$G$41)</f>
        <v>1.2140344826641403</v>
      </c>
    </row>
    <row r="26" spans="1:16" x14ac:dyDescent="0.25">
      <c r="A26" s="37">
        <v>25</v>
      </c>
      <c r="B26" s="36">
        <v>3</v>
      </c>
      <c r="C26" s="36">
        <v>15</v>
      </c>
      <c r="D26" s="75">
        <v>7.7</v>
      </c>
      <c r="E26">
        <v>24.430238095238114</v>
      </c>
      <c r="F26">
        <f t="shared" si="1"/>
        <v>168440.62840952395</v>
      </c>
      <c r="G26" s="35">
        <f t="shared" si="0"/>
        <v>0.51333333333333331</v>
      </c>
      <c r="H26" s="35">
        <f>G26/($G$39*$G$40)</f>
        <v>4.8805078168025133</v>
      </c>
      <c r="I26" s="35">
        <f>G26/$G$39</f>
        <v>5.1333333333333331E-4</v>
      </c>
      <c r="J26" s="35">
        <f>F26/($G$39*$G$41)</f>
        <v>17.170298512693574</v>
      </c>
      <c r="K26" s="35">
        <f>($G$39*H26*$G$44)/$G$45</f>
        <v>8747.0764253726829</v>
      </c>
      <c r="L26" s="35">
        <v>8.0000000000000002E-3</v>
      </c>
      <c r="M26" s="35">
        <f>(L26*$G$42*H26^2)/(2*$G$41*$G$44)</f>
        <v>3.8664003334799274E-2</v>
      </c>
      <c r="P26" s="35">
        <f>($O$3*H26^2)/(2*$G$41)</f>
        <v>1.2140344826641403</v>
      </c>
    </row>
    <row r="27" spans="1:16" x14ac:dyDescent="0.25">
      <c r="A27" s="37">
        <v>25</v>
      </c>
      <c r="B27" s="36">
        <v>4</v>
      </c>
      <c r="C27" s="36">
        <v>15</v>
      </c>
      <c r="D27" s="75">
        <v>7.7</v>
      </c>
      <c r="E27">
        <v>24.852764505119445</v>
      </c>
      <c r="F27">
        <f t="shared" si="1"/>
        <v>171353.84659931736</v>
      </c>
      <c r="G27" s="35">
        <f t="shared" si="0"/>
        <v>0.51333333333333331</v>
      </c>
      <c r="H27" s="35">
        <f>G27/($G$39*$G$40)</f>
        <v>4.8805078168025133</v>
      </c>
      <c r="I27" s="35">
        <f>G27/$G$39</f>
        <v>5.1333333333333331E-4</v>
      </c>
      <c r="J27" s="35">
        <f>F27/($G$39*$G$41)</f>
        <v>17.467262650287193</v>
      </c>
      <c r="K27" s="35">
        <f>($G$39*H27*$G$44)/$G$45</f>
        <v>8747.0764253726829</v>
      </c>
      <c r="L27" s="35">
        <v>8.0000000000000002E-3</v>
      </c>
      <c r="M27" s="35">
        <f>(L27*$G$42*H27^2)/(2*$G$41*$G$44)</f>
        <v>3.8664003334799274E-2</v>
      </c>
      <c r="P27" s="35">
        <f>($O$3*H27^2)/(2*$G$41)</f>
        <v>1.2140344826641403</v>
      </c>
    </row>
    <row r="28" spans="1:16" x14ac:dyDescent="0.25">
      <c r="A28" s="37"/>
      <c r="B28" s="36"/>
      <c r="C28" s="36"/>
      <c r="D28" s="75">
        <f>AVERAGE(D24:D27)</f>
        <v>7.6749999999999998</v>
      </c>
      <c r="E28" s="75">
        <f t="shared" ref="E28:P28" si="25">AVERAGE(E24:E27)</f>
        <v>24.611081988507117</v>
      </c>
      <c r="F28" s="75">
        <f t="shared" si="25"/>
        <v>169687.50365107934</v>
      </c>
      <c r="G28" s="75">
        <f t="shared" si="25"/>
        <v>0.5116666666666666</v>
      </c>
      <c r="H28" s="75">
        <f t="shared" si="25"/>
        <v>4.8646620122025048</v>
      </c>
      <c r="I28" s="75">
        <f t="shared" si="25"/>
        <v>5.1166666666666656E-4</v>
      </c>
      <c r="J28" s="75">
        <f t="shared" si="25"/>
        <v>17.297400983800138</v>
      </c>
      <c r="K28" s="75">
        <f t="shared" si="25"/>
        <v>8718.6768265890041</v>
      </c>
      <c r="L28" s="75">
        <f t="shared" si="25"/>
        <v>8.0000000000000002E-3</v>
      </c>
      <c r="M28" s="75">
        <f t="shared" si="25"/>
        <v>3.8414568670006546E-2</v>
      </c>
      <c r="N28" s="75"/>
      <c r="O28" s="75"/>
      <c r="P28" s="75">
        <f t="shared" si="25"/>
        <v>1.2062023323922726</v>
      </c>
    </row>
    <row r="29" spans="1:16" x14ac:dyDescent="0.25">
      <c r="A29" s="37" t="s">
        <v>4</v>
      </c>
      <c r="B29" s="36">
        <v>1</v>
      </c>
      <c r="C29" s="36">
        <v>15</v>
      </c>
      <c r="D29" s="76">
        <v>8.1999999999999993</v>
      </c>
      <c r="E29">
        <v>29.834740484429059</v>
      </c>
      <c r="F29">
        <f t="shared" si="1"/>
        <v>205703.37530242209</v>
      </c>
      <c r="G29" s="35">
        <f t="shared" si="0"/>
        <v>0.54666666666666663</v>
      </c>
      <c r="H29" s="35">
        <f>G29/($G$39*$G$40)</f>
        <v>5.1974239088026764</v>
      </c>
      <c r="I29" s="35">
        <f>G29/$G$39</f>
        <v>5.4666666666666665E-4</v>
      </c>
      <c r="J29" s="35">
        <f>F29/($G$39*$G$41)</f>
        <v>20.968743659777992</v>
      </c>
      <c r="K29" s="35">
        <f>($G$39*H29*$G$44)/$G$45</f>
        <v>9315.0684010462355</v>
      </c>
      <c r="L29" s="35">
        <v>8.0000000000000002E-3</v>
      </c>
      <c r="M29" s="35">
        <f>(L29*$G$42*H29^2)/(2*$G$41*$G$44)</f>
        <v>4.3848331661863776E-2</v>
      </c>
      <c r="P29" s="35">
        <f>($O$3*H29^2)/(2*$G$41)</f>
        <v>1.3768203510598211</v>
      </c>
    </row>
    <row r="30" spans="1:16" x14ac:dyDescent="0.25">
      <c r="A30" s="37" t="s">
        <v>4</v>
      </c>
      <c r="B30" s="36">
        <v>2</v>
      </c>
      <c r="C30" s="36">
        <v>15</v>
      </c>
      <c r="D30" s="76">
        <v>8.4</v>
      </c>
      <c r="E30">
        <v>30.216530612244902</v>
      </c>
      <c r="F30">
        <f t="shared" si="1"/>
        <v>208335.72660408166</v>
      </c>
      <c r="G30" s="35">
        <f t="shared" si="0"/>
        <v>0.56000000000000005</v>
      </c>
      <c r="H30" s="35">
        <f>G30/($G$39*$G$40)</f>
        <v>5.3241903456027426</v>
      </c>
      <c r="I30" s="35">
        <f>G30/$G$39</f>
        <v>5.6000000000000006E-4</v>
      </c>
      <c r="J30" s="35">
        <f>F30/($G$39*$G$41)</f>
        <v>21.237077125798333</v>
      </c>
      <c r="K30" s="35">
        <f>($G$39*H30*$G$44)/$G$45</f>
        <v>9542.2651913156587</v>
      </c>
      <c r="L30" s="35">
        <v>8.0000000000000002E-3</v>
      </c>
      <c r="M30" s="35">
        <f>(L30*$G$42*H30^2)/(2*$G$41*$G$44)</f>
        <v>4.6013359340587583E-2</v>
      </c>
      <c r="P30" s="35">
        <f>($O$3*H30^2)/(2*$G$41)</f>
        <v>1.4448013677986469</v>
      </c>
    </row>
    <row r="31" spans="1:16" x14ac:dyDescent="0.25">
      <c r="A31" s="37" t="s">
        <v>4</v>
      </c>
      <c r="B31" s="36">
        <v>3</v>
      </c>
      <c r="C31" s="36">
        <v>15</v>
      </c>
      <c r="D31" s="76">
        <v>8.5</v>
      </c>
      <c r="E31">
        <v>30.597319587628903</v>
      </c>
      <c r="F31">
        <f t="shared" si="1"/>
        <v>210961.17520000026</v>
      </c>
      <c r="G31" s="35">
        <f t="shared" si="0"/>
        <v>0.56666666666666665</v>
      </c>
      <c r="H31" s="35">
        <f>G31/($G$39*$G$40)</f>
        <v>5.3875735640027749</v>
      </c>
      <c r="I31" s="35">
        <f>G31/$G$39</f>
        <v>5.666666666666666E-4</v>
      </c>
      <c r="J31" s="35">
        <f>F31/($G$39*$G$41)</f>
        <v>21.50470695208973</v>
      </c>
      <c r="K31" s="35">
        <f>($G$39*H31*$G$44)/$G$45</f>
        <v>9655.8635864503667</v>
      </c>
      <c r="L31" s="35">
        <v>8.0000000000000002E-3</v>
      </c>
      <c r="M31" s="35">
        <f>(L31*$G$42*H31^2)/(2*$G$41*$G$44)</f>
        <v>4.7115436683070472E-2</v>
      </c>
      <c r="P31" s="35">
        <f>($O$3*H31^2)/(2*$G$41)</f>
        <v>1.4794061624638919</v>
      </c>
    </row>
    <row r="32" spans="1:16" x14ac:dyDescent="0.25">
      <c r="A32" s="37" t="s">
        <v>4</v>
      </c>
      <c r="B32" s="36">
        <v>4</v>
      </c>
      <c r="C32" s="36">
        <v>15</v>
      </c>
      <c r="D32" s="76">
        <v>8.5</v>
      </c>
      <c r="E32">
        <v>30.529694915254261</v>
      </c>
      <c r="F32">
        <f t="shared" si="1"/>
        <v>210494.91931389848</v>
      </c>
      <c r="G32" s="35">
        <f t="shared" si="0"/>
        <v>0.56666666666666665</v>
      </c>
      <c r="H32" s="35">
        <f>G32/($G$39*$G$40)</f>
        <v>5.3875735640027749</v>
      </c>
      <c r="I32" s="35">
        <f>G32/$G$39</f>
        <v>5.666666666666666E-4</v>
      </c>
      <c r="J32" s="35">
        <f>F32/($G$39*$G$41)</f>
        <v>21.45717831945958</v>
      </c>
      <c r="K32" s="35">
        <f>($G$39*H32*$G$44)/$G$45</f>
        <v>9655.8635864503667</v>
      </c>
      <c r="L32" s="35">
        <v>8.0000000000000002E-3</v>
      </c>
      <c r="M32" s="35">
        <f>(L32*$G$42*H32^2)/(2*$G$41*$G$44)</f>
        <v>4.7115436683070472E-2</v>
      </c>
      <c r="P32" s="35">
        <f>($O$3*H32^2)/(2*$G$41)</f>
        <v>1.4794061624638919</v>
      </c>
    </row>
    <row r="33" spans="1:16" x14ac:dyDescent="0.25">
      <c r="A33" s="37"/>
      <c r="B33" s="36"/>
      <c r="C33" s="36"/>
      <c r="D33" s="76">
        <f>AVERAGE(D29:D32)</f>
        <v>8.4</v>
      </c>
      <c r="E33" s="76">
        <f t="shared" ref="E33:P33" si="26">AVERAGE(E29:E32)</f>
        <v>30.294571399889278</v>
      </c>
      <c r="F33" s="76">
        <f t="shared" si="26"/>
        <v>208873.79910510062</v>
      </c>
      <c r="G33" s="76">
        <f t="shared" si="26"/>
        <v>0.56000000000000005</v>
      </c>
      <c r="H33" s="76">
        <f t="shared" si="26"/>
        <v>5.3241903456027426</v>
      </c>
      <c r="I33" s="76">
        <f t="shared" si="26"/>
        <v>5.6000000000000006E-4</v>
      </c>
      <c r="J33" s="76">
        <f t="shared" si="26"/>
        <v>21.291926514281407</v>
      </c>
      <c r="K33" s="76">
        <f t="shared" si="26"/>
        <v>9542.2651913156569</v>
      </c>
      <c r="L33" s="76">
        <f t="shared" si="26"/>
        <v>8.0000000000000002E-3</v>
      </c>
      <c r="M33" s="76">
        <f t="shared" si="26"/>
        <v>4.6023141092148077E-2</v>
      </c>
      <c r="N33" s="76"/>
      <c r="O33" s="76"/>
      <c r="P33" s="76">
        <f t="shared" si="26"/>
        <v>1.4451085109465631</v>
      </c>
    </row>
    <row r="34" spans="1:16" x14ac:dyDescent="0.25">
      <c r="A34" s="37" t="s">
        <v>3</v>
      </c>
      <c r="B34" s="36">
        <v>1</v>
      </c>
      <c r="C34" s="36">
        <v>15</v>
      </c>
      <c r="D34" s="77">
        <v>8.9</v>
      </c>
      <c r="E34">
        <v>35.239621993127116</v>
      </c>
      <c r="F34">
        <f t="shared" si="1"/>
        <v>242968.73613333312</v>
      </c>
      <c r="G34" s="35">
        <f t="shared" si="0"/>
        <v>0.59333333333333338</v>
      </c>
      <c r="H34" s="35">
        <f>G34/($G$39*$G$40)</f>
        <v>5.6411064376029056</v>
      </c>
      <c r="I34" s="35">
        <f>G34/$G$39</f>
        <v>5.9333333333333341E-4</v>
      </c>
      <c r="J34" s="35">
        <f>F34/($G$39*$G$41)</f>
        <v>24.767455263336711</v>
      </c>
      <c r="K34" s="35">
        <f>($G$39*H34*$G$44)/$G$45</f>
        <v>10110.257166989208</v>
      </c>
      <c r="L34" s="35">
        <v>8.0000000000000002E-3</v>
      </c>
      <c r="M34" s="35">
        <f>(L34*$G$42*H34^2)/(2*$G$41*$G$44)</f>
        <v>5.1654169407142035E-2</v>
      </c>
      <c r="P34" s="35">
        <f>($O$3*H34^2)/(2*$G$41)</f>
        <v>1.621920583097092</v>
      </c>
    </row>
    <row r="35" spans="1:16" x14ac:dyDescent="0.25">
      <c r="A35" s="37" t="s">
        <v>3</v>
      </c>
      <c r="B35" s="36">
        <v>2</v>
      </c>
      <c r="C35" s="36">
        <v>15</v>
      </c>
      <c r="D35" s="77">
        <v>9</v>
      </c>
      <c r="E35">
        <v>34.971126279863448</v>
      </c>
      <c r="F35">
        <f t="shared" si="1"/>
        <v>241117.52262935133</v>
      </c>
      <c r="G35" s="35">
        <f t="shared" si="0"/>
        <v>0.6</v>
      </c>
      <c r="H35" s="35">
        <f>G35/($G$39*$G$40)</f>
        <v>5.7044896560029379</v>
      </c>
      <c r="I35" s="35">
        <f>G35/$G$39</f>
        <v>5.9999999999999995E-4</v>
      </c>
      <c r="J35" s="35">
        <f>F35/($G$39*$G$41)</f>
        <v>24.578748484133673</v>
      </c>
      <c r="K35" s="35">
        <f>($G$39*H35*$G$44)/$G$45</f>
        <v>10223.855562123917</v>
      </c>
      <c r="L35" s="35">
        <v>8.0000000000000002E-3</v>
      </c>
      <c r="M35" s="35">
        <f>(L35*$G$42*H35^2)/(2*$G$41*$G$44)</f>
        <v>5.2821458426694924E-2</v>
      </c>
      <c r="P35" s="35">
        <f>($O$3*H35^2)/(2*$G$41)</f>
        <v>1.6585729987484461</v>
      </c>
    </row>
    <row r="36" spans="1:16" x14ac:dyDescent="0.25">
      <c r="A36" s="37" t="s">
        <v>3</v>
      </c>
      <c r="B36" s="36">
        <v>3</v>
      </c>
      <c r="C36" s="36">
        <v>15</v>
      </c>
      <c r="D36" s="77">
        <v>9</v>
      </c>
      <c r="E36">
        <v>34.912169491525397</v>
      </c>
      <c r="F36">
        <f t="shared" si="1"/>
        <v>240711.02972338966</v>
      </c>
      <c r="G36" s="35">
        <f t="shared" si="0"/>
        <v>0.6</v>
      </c>
      <c r="H36" s="35">
        <f>G36/($G$39*$G$40)</f>
        <v>5.7044896560029379</v>
      </c>
      <c r="I36" s="35">
        <f>G36/$G$39</f>
        <v>5.9999999999999995E-4</v>
      </c>
      <c r="J36" s="35">
        <f>F36/($G$39*$G$41)</f>
        <v>24.537311898408731</v>
      </c>
      <c r="K36" s="35">
        <f>($G$39*H36*$G$44)/$G$45</f>
        <v>10223.855562123917</v>
      </c>
      <c r="L36" s="35">
        <v>8.0000000000000002E-3</v>
      </c>
      <c r="M36" s="35">
        <f>(L36*$G$42*H36^2)/(2*$G$41*$G$44)</f>
        <v>5.2821458426694924E-2</v>
      </c>
      <c r="P36" s="35">
        <f>($O$3*H36^2)/(2*$G$41)</f>
        <v>1.6585729987484461</v>
      </c>
    </row>
    <row r="37" spans="1:16" x14ac:dyDescent="0.25">
      <c r="A37" s="37" t="s">
        <v>3</v>
      </c>
      <c r="B37" s="36">
        <v>4</v>
      </c>
      <c r="C37" s="36">
        <v>15</v>
      </c>
      <c r="D37" s="77">
        <v>9</v>
      </c>
      <c r="E37">
        <v>34.964115646258527</v>
      </c>
      <c r="F37">
        <f t="shared" si="1"/>
        <v>241069.18599319746</v>
      </c>
      <c r="G37" s="35">
        <f t="shared" si="0"/>
        <v>0.6</v>
      </c>
      <c r="H37" s="35">
        <f>G37/($G$39*$G$40)</f>
        <v>5.7044896560029379</v>
      </c>
      <c r="I37" s="35">
        <f>G37/$G$39</f>
        <v>5.9999999999999995E-4</v>
      </c>
      <c r="J37" s="35">
        <f>F37/($G$39*$G$41)</f>
        <v>24.573821202160801</v>
      </c>
      <c r="K37" s="35">
        <f>($G$39*H37*$G$44)/$G$45</f>
        <v>10223.855562123917</v>
      </c>
      <c r="L37" s="35">
        <v>8.0000000000000002E-3</v>
      </c>
      <c r="M37" s="35">
        <f>(L37*$G$42*H37^2)/(2*$G$41*$G$44)</f>
        <v>5.2821458426694924E-2</v>
      </c>
      <c r="P37" s="35">
        <f>($O$3*H37^2)/(2*$G$41)</f>
        <v>1.6585729987484461</v>
      </c>
    </row>
    <row r="38" spans="1:16" ht="15.75" thickBot="1" x14ac:dyDescent="0.3">
      <c r="A38" s="35"/>
      <c r="D38" s="78">
        <f>AVERAGE(D34:D37)</f>
        <v>8.9749999999999996</v>
      </c>
      <c r="E38" s="78">
        <f t="shared" ref="E38:P38" si="27">AVERAGE(E34:E37)</f>
        <v>35.021758352693624</v>
      </c>
      <c r="F38" s="78">
        <f t="shared" si="27"/>
        <v>241466.61861981789</v>
      </c>
      <c r="G38" s="78">
        <f t="shared" si="27"/>
        <v>0.59833333333333338</v>
      </c>
      <c r="H38" s="78">
        <f t="shared" si="27"/>
        <v>5.6886438514029303</v>
      </c>
      <c r="I38" s="78">
        <f t="shared" si="27"/>
        <v>5.9833333333333331E-4</v>
      </c>
      <c r="J38" s="78">
        <f t="shared" si="27"/>
        <v>24.614334212009979</v>
      </c>
      <c r="K38" s="78">
        <f t="shared" si="27"/>
        <v>10195.45596334024</v>
      </c>
      <c r="L38" s="78">
        <f t="shared" si="27"/>
        <v>8.0000000000000002E-3</v>
      </c>
      <c r="M38" s="78">
        <f t="shared" si="27"/>
        <v>5.2529636171806698E-2</v>
      </c>
      <c r="N38" s="78"/>
      <c r="O38" s="78"/>
      <c r="P38" s="78">
        <f t="shared" si="27"/>
        <v>1.6494098948356075</v>
      </c>
    </row>
    <row r="39" spans="1:16" x14ac:dyDescent="0.25">
      <c r="F39" s="39" t="s">
        <v>53</v>
      </c>
      <c r="G39" s="40">
        <v>1000</v>
      </c>
      <c r="H39" s="41" t="s">
        <v>39</v>
      </c>
    </row>
    <row r="40" spans="1:16" x14ac:dyDescent="0.25">
      <c r="A40" s="35"/>
      <c r="F40" s="42" t="s">
        <v>52</v>
      </c>
      <c r="G40" s="43">
        <v>1.051803116811E-4</v>
      </c>
      <c r="H40" s="44" t="s">
        <v>41</v>
      </c>
    </row>
    <row r="41" spans="1:16" x14ac:dyDescent="0.25">
      <c r="F41" s="45" t="s">
        <v>51</v>
      </c>
      <c r="G41" s="46">
        <v>9.81</v>
      </c>
      <c r="H41" s="44" t="s">
        <v>44</v>
      </c>
    </row>
    <row r="42" spans="1:16" x14ac:dyDescent="0.25">
      <c r="F42" s="45" t="s">
        <v>47</v>
      </c>
      <c r="G42" s="46">
        <v>6.3500000000000001E-2</v>
      </c>
      <c r="H42" s="44" t="s">
        <v>40</v>
      </c>
    </row>
    <row r="43" spans="1:16" x14ac:dyDescent="0.25">
      <c r="F43" s="45"/>
      <c r="G43" s="46"/>
      <c r="H43" s="44"/>
    </row>
    <row r="44" spans="1:16" x14ac:dyDescent="0.25">
      <c r="F44" s="45" t="s">
        <v>48</v>
      </c>
      <c r="G44" s="46">
        <v>1.5951E-2</v>
      </c>
      <c r="H44" s="44" t="s">
        <v>40</v>
      </c>
    </row>
    <row r="45" spans="1:16" x14ac:dyDescent="0.25">
      <c r="F45" s="45" t="s">
        <v>54</v>
      </c>
      <c r="G45" s="46">
        <v>8.8999999999999999E-3</v>
      </c>
      <c r="H45" s="44" t="s">
        <v>55</v>
      </c>
    </row>
    <row r="46" spans="1:16" x14ac:dyDescent="0.25">
      <c r="F46" s="49" t="s">
        <v>57</v>
      </c>
      <c r="G46" s="43">
        <v>1.5E-6</v>
      </c>
      <c r="H46" s="50" t="s">
        <v>40</v>
      </c>
    </row>
    <row r="47" spans="1:16" ht="15.75" thickBot="1" x14ac:dyDescent="0.3">
      <c r="F47" s="55" t="s">
        <v>56</v>
      </c>
      <c r="G47" s="47">
        <f>G46/G44</f>
        <v>9.40379913485048E-5</v>
      </c>
      <c r="H47" s="56" t="s">
        <v>58</v>
      </c>
    </row>
  </sheetData>
  <autoFilter ref="A2:I41" xr:uid="{F9FB077C-C9BE-452D-B65E-6C74A01A377C}">
    <sortState xmlns:xlrd2="http://schemas.microsoft.com/office/spreadsheetml/2017/richdata2" ref="A3:I41">
      <sortCondition ref="D2:D41"/>
    </sortState>
  </autoFilter>
  <mergeCells count="2">
    <mergeCell ref="N2:O2"/>
    <mergeCell ref="P1:Q1"/>
  </mergeCells>
  <pageMargins left="0.7" right="0.7" top="0.75" bottom="0.75" header="0.3" footer="0.3"/>
  <pageSetup orientation="portrait" r:id="rId1"/>
  <headerFooter>
    <oddFooter>&amp;C&amp;1#&amp;"Arial"&amp;10&amp;K000000SULZER CONFIDENTIAL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6113-96CF-42E7-9E22-A99C5964556F}">
  <dimension ref="A1:M7"/>
  <sheetViews>
    <sheetView tabSelected="1" workbookViewId="0">
      <selection activeCell="I26" sqref="I26"/>
    </sheetView>
  </sheetViews>
  <sheetFormatPr defaultRowHeight="15" x14ac:dyDescent="0.25"/>
  <cols>
    <col min="1" max="1" width="11.28515625" bestFit="1" customWidth="1"/>
    <col min="2" max="2" width="34.140625" bestFit="1" customWidth="1"/>
    <col min="3" max="3" width="12" bestFit="1" customWidth="1"/>
    <col min="4" max="4" width="20.7109375" bestFit="1" customWidth="1"/>
    <col min="5" max="5" width="12" bestFit="1" customWidth="1"/>
    <col min="6" max="6" width="27.85546875" bestFit="1" customWidth="1"/>
    <col min="7" max="7" width="12" bestFit="1" customWidth="1"/>
    <col min="8" max="8" width="16.140625" bestFit="1" customWidth="1"/>
    <col min="9" max="9" width="27" bestFit="1" customWidth="1"/>
    <col min="10" max="10" width="15.5703125" bestFit="1" customWidth="1"/>
    <col min="13" max="13" width="12" bestFit="1" customWidth="1"/>
  </cols>
  <sheetData>
    <row r="1" spans="1:13" x14ac:dyDescent="0.25">
      <c r="A1" s="52" t="s">
        <v>5</v>
      </c>
      <c r="B1" s="52" t="s">
        <v>63</v>
      </c>
      <c r="C1" s="52" t="s">
        <v>64</v>
      </c>
      <c r="D1" s="52" t="s">
        <v>37</v>
      </c>
      <c r="E1" s="52" t="s">
        <v>38</v>
      </c>
      <c r="F1" s="53" t="s">
        <v>42</v>
      </c>
      <c r="G1" s="53" t="s">
        <v>43</v>
      </c>
      <c r="H1" s="53" t="s">
        <v>49</v>
      </c>
      <c r="I1" s="53" t="s">
        <v>50</v>
      </c>
      <c r="J1" s="53" t="s">
        <v>45</v>
      </c>
      <c r="K1" s="60" t="s">
        <v>59</v>
      </c>
      <c r="L1" s="61"/>
      <c r="M1" s="57" t="s">
        <v>60</v>
      </c>
    </row>
    <row r="2" spans="1:13" x14ac:dyDescent="0.25">
      <c r="A2" s="71">
        <v>3.375</v>
      </c>
      <c r="B2" s="71">
        <v>2.4307486942291687</v>
      </c>
      <c r="C2" s="71">
        <v>16759.428867023507</v>
      </c>
      <c r="D2" s="71">
        <v>0.22500000000000001</v>
      </c>
      <c r="E2" s="71">
        <v>2.1391836210011022</v>
      </c>
      <c r="F2" s="71">
        <v>2.2499999999999999E-4</v>
      </c>
      <c r="G2" s="71">
        <v>1.7084025348647813</v>
      </c>
      <c r="H2" s="71">
        <v>3833.9458357964695</v>
      </c>
      <c r="I2" s="71">
        <v>8.0000000000000002E-3</v>
      </c>
      <c r="J2" s="71">
        <v>7.4422826456130358E-3</v>
      </c>
      <c r="K2" s="71"/>
      <c r="L2" s="71"/>
      <c r="M2" s="71">
        <v>0.23368474503971165</v>
      </c>
    </row>
    <row r="3" spans="1:13" x14ac:dyDescent="0.25">
      <c r="A3" s="72">
        <v>5.15</v>
      </c>
      <c r="B3" s="72">
        <v>8.970606293480067</v>
      </c>
      <c r="C3" s="72">
        <v>61850.177448034621</v>
      </c>
      <c r="D3" s="72">
        <v>0.34333333333333332</v>
      </c>
      <c r="E3" s="72">
        <v>3.2642357476016812</v>
      </c>
      <c r="F3" s="72">
        <v>3.4333333333333335E-4</v>
      </c>
      <c r="G3" s="72">
        <v>6.304809118046343</v>
      </c>
      <c r="H3" s="72">
        <v>5850.3173494375742</v>
      </c>
      <c r="I3" s="72">
        <v>8.0000000000000002E-3</v>
      </c>
      <c r="J3" s="72">
        <v>1.7313700262083336E-2</v>
      </c>
      <c r="K3" s="72"/>
      <c r="L3" s="72"/>
      <c r="M3" s="72">
        <v>0.54364337181199074</v>
      </c>
    </row>
    <row r="4" spans="1:13" x14ac:dyDescent="0.25">
      <c r="A4" s="73">
        <v>6.08</v>
      </c>
      <c r="B4" s="73">
        <v>13.879658238722111</v>
      </c>
      <c r="C4" s="73">
        <v>95696.91243801167</v>
      </c>
      <c r="D4" s="73">
        <v>0.40533333333333327</v>
      </c>
      <c r="E4" s="73">
        <v>3.853699678721985</v>
      </c>
      <c r="F4" s="73">
        <v>4.0533333333333334E-4</v>
      </c>
      <c r="G4" s="73">
        <v>9.7550369457708115</v>
      </c>
      <c r="H4" s="73">
        <v>6906.78242419038</v>
      </c>
      <c r="I4" s="73">
        <v>8.0000000000000002E-3</v>
      </c>
      <c r="J4" s="73">
        <v>2.4110061246318083E-2</v>
      </c>
      <c r="K4" s="73"/>
      <c r="L4" s="73"/>
      <c r="M4" s="73">
        <v>0.7570464309842907</v>
      </c>
    </row>
    <row r="5" spans="1:13" x14ac:dyDescent="0.25">
      <c r="A5" s="74">
        <v>7</v>
      </c>
      <c r="B5" s="74">
        <v>19.519431849618428</v>
      </c>
      <c r="C5" s="74">
        <v>134581.79793947516</v>
      </c>
      <c r="D5" s="74">
        <v>0.46666666666666667</v>
      </c>
      <c r="E5" s="74">
        <v>4.4368252880022849</v>
      </c>
      <c r="F5" s="74">
        <v>4.6666666666666666E-4</v>
      </c>
      <c r="G5" s="74">
        <v>13.718837710445987</v>
      </c>
      <c r="H5" s="74">
        <v>7951.8876594297126</v>
      </c>
      <c r="I5" s="74">
        <v>8.0000000000000002E-3</v>
      </c>
      <c r="J5" s="74">
        <v>3.1953721764296922E-2</v>
      </c>
      <c r="K5" s="74"/>
      <c r="L5" s="74"/>
      <c r="M5" s="74">
        <v>1.0033342831935044</v>
      </c>
    </row>
    <row r="6" spans="1:13" x14ac:dyDescent="0.25">
      <c r="A6" s="76">
        <v>8.4</v>
      </c>
      <c r="B6" s="76">
        <v>30.294571399889278</v>
      </c>
      <c r="C6" s="76">
        <v>208873.79910510062</v>
      </c>
      <c r="D6" s="76">
        <v>0.56000000000000005</v>
      </c>
      <c r="E6" s="76">
        <v>5.3241903456027426</v>
      </c>
      <c r="F6" s="76">
        <v>5.6000000000000006E-4</v>
      </c>
      <c r="G6" s="76">
        <v>21.291926514281407</v>
      </c>
      <c r="H6" s="76">
        <v>9542.2651913156569</v>
      </c>
      <c r="I6" s="76">
        <v>8.0000000000000002E-3</v>
      </c>
      <c r="J6" s="76">
        <v>4.6023141092148077E-2</v>
      </c>
      <c r="K6" s="76"/>
      <c r="L6" s="76"/>
      <c r="M6" s="76">
        <v>1.4451085109465631</v>
      </c>
    </row>
    <row r="7" spans="1:13" x14ac:dyDescent="0.25">
      <c r="A7" s="78">
        <v>8.9749999999999996</v>
      </c>
      <c r="B7" s="78">
        <v>35.021758352693624</v>
      </c>
      <c r="C7" s="78">
        <v>241466.61861981789</v>
      </c>
      <c r="D7" s="78">
        <v>0.59833333333333338</v>
      </c>
      <c r="E7" s="78">
        <v>5.6886438514029303</v>
      </c>
      <c r="F7" s="78">
        <v>5.9833333333333331E-4</v>
      </c>
      <c r="G7" s="78">
        <v>24.614334212009979</v>
      </c>
      <c r="H7" s="78">
        <v>10195.45596334024</v>
      </c>
      <c r="I7" s="78">
        <v>8.0000000000000002E-3</v>
      </c>
      <c r="J7" s="78">
        <v>5.2529636171806698E-2</v>
      </c>
      <c r="K7" s="78"/>
      <c r="L7" s="78"/>
      <c r="M7" s="78">
        <v>1.6494098948356075</v>
      </c>
    </row>
  </sheetData>
  <mergeCells count="1">
    <mergeCell ref="K1:L1"/>
  </mergeCells>
  <pageMargins left="0.7" right="0.7" top="0.75" bottom="0.75" header="0.3" footer="0.3"/>
  <pageSetup orientation="portrait" r:id="rId1"/>
  <headerFooter>
    <oddFooter>&amp;C&amp;1#&amp;"Arial"&amp;10&amp;K000000SULZER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DDB5-F7E4-4AB0-BEC6-D10F7EEE0589}">
  <dimension ref="A1:L23"/>
  <sheetViews>
    <sheetView topLeftCell="A3" workbookViewId="0">
      <selection activeCell="A24" sqref="A24"/>
    </sheetView>
  </sheetViews>
  <sheetFormatPr defaultColWidth="8.85546875" defaultRowHeight="15.95" customHeight="1" x14ac:dyDescent="0.25"/>
  <cols>
    <col min="1" max="1" width="15.5703125" style="29" customWidth="1"/>
    <col min="2" max="2" width="11.140625" style="7" customWidth="1"/>
    <col min="3" max="16384" width="8.85546875" style="7"/>
  </cols>
  <sheetData>
    <row r="1" spans="1:12" ht="39.950000000000003" customHeight="1" x14ac:dyDescent="0.55000000000000004">
      <c r="A1" s="63" t="s">
        <v>18</v>
      </c>
      <c r="B1" s="63"/>
      <c r="C1" s="63"/>
      <c r="D1" s="63"/>
      <c r="E1" s="63"/>
      <c r="F1" s="63"/>
      <c r="G1" s="63"/>
      <c r="H1" s="63"/>
      <c r="I1" s="63"/>
      <c r="J1" s="63"/>
      <c r="K1" s="8" t="s">
        <v>6</v>
      </c>
    </row>
    <row r="2" spans="1:12" ht="32.1" customHeight="1" x14ac:dyDescent="0.25">
      <c r="A2" s="64" t="s">
        <v>19</v>
      </c>
      <c r="B2" s="64"/>
      <c r="C2" s="64"/>
      <c r="D2" s="64"/>
      <c r="E2" s="64"/>
      <c r="F2" s="64"/>
      <c r="G2" s="64"/>
      <c r="H2" s="64"/>
      <c r="I2" s="64"/>
      <c r="J2" s="64"/>
    </row>
    <row r="3" spans="1:12" ht="33.6" customHeight="1" x14ac:dyDescent="0.25">
      <c r="A3" s="65" t="s">
        <v>20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2" s="10" customFormat="1" ht="16.5" x14ac:dyDescent="0.3">
      <c r="A4" s="11" t="s">
        <v>22</v>
      </c>
      <c r="B4" s="12" t="s">
        <v>23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3" t="s">
        <v>32</v>
      </c>
    </row>
    <row r="5" spans="1:12" s="15" customFormat="1" ht="27" customHeight="1" thickBot="1" x14ac:dyDescent="0.3">
      <c r="A5" s="18">
        <v>43898.626851412038</v>
      </c>
      <c r="B5" s="17">
        <v>2565528</v>
      </c>
      <c r="C5" s="17">
        <v>212</v>
      </c>
      <c r="D5" s="17">
        <v>-0.59</v>
      </c>
      <c r="E5" s="17"/>
      <c r="F5" s="17"/>
      <c r="G5" s="17"/>
      <c r="H5" s="17"/>
      <c r="I5" s="17"/>
      <c r="J5" s="17"/>
      <c r="K5" s="17"/>
      <c r="L5" s="16"/>
    </row>
    <row r="6" spans="1:12" ht="33.6" customHeight="1" thickTop="1" x14ac:dyDescent="0.25">
      <c r="A6" s="66" t="s">
        <v>21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2" s="10" customFormat="1" ht="16.5" x14ac:dyDescent="0.3">
      <c r="A7" s="30" t="str">
        <f t="shared" ref="A7:K7" si="0">IF(A4="","",A4)</f>
        <v>Time</v>
      </c>
      <c r="B7" s="31" t="str">
        <f t="shared" si="0"/>
        <v>CH1</v>
      </c>
      <c r="C7" s="31" t="str">
        <f t="shared" si="0"/>
        <v>CH2</v>
      </c>
      <c r="D7" s="31" t="str">
        <f t="shared" si="0"/>
        <v>CH3</v>
      </c>
      <c r="E7" s="31" t="str">
        <f t="shared" si="0"/>
        <v>CH4</v>
      </c>
      <c r="F7" s="31" t="str">
        <f t="shared" si="0"/>
        <v>CH5</v>
      </c>
      <c r="G7" s="31" t="str">
        <f t="shared" si="0"/>
        <v>CH6</v>
      </c>
      <c r="H7" s="31" t="str">
        <f t="shared" si="0"/>
        <v>CH7</v>
      </c>
      <c r="I7" s="31" t="str">
        <f t="shared" si="0"/>
        <v>CH8</v>
      </c>
      <c r="J7" s="31" t="str">
        <f t="shared" si="0"/>
        <v>CH9</v>
      </c>
      <c r="K7" s="31" t="str">
        <f t="shared" si="0"/>
        <v>CH10</v>
      </c>
    </row>
    <row r="8" spans="1:12" ht="19.5" customHeight="1" x14ac:dyDescent="0.25">
      <c r="A8" s="23">
        <v>43898.626843124999</v>
      </c>
      <c r="B8" s="19">
        <v>2564812</v>
      </c>
      <c r="C8" s="19">
        <v>212</v>
      </c>
      <c r="D8" s="19">
        <v>-0.59</v>
      </c>
      <c r="E8" s="19"/>
      <c r="F8" s="19"/>
      <c r="G8" s="19"/>
      <c r="H8" s="19"/>
      <c r="I8" s="19"/>
      <c r="J8" s="19"/>
      <c r="K8" s="20"/>
      <c r="L8" s="9"/>
    </row>
    <row r="9" spans="1:12" ht="19.5" customHeight="1" x14ac:dyDescent="0.25">
      <c r="A9" s="24">
        <v>43898.626843738428</v>
      </c>
      <c r="B9" s="21">
        <v>2564864</v>
      </c>
      <c r="C9" s="21">
        <v>212</v>
      </c>
      <c r="D9" s="21">
        <v>-0.59</v>
      </c>
      <c r="E9" s="21"/>
      <c r="F9" s="21"/>
      <c r="G9" s="21"/>
      <c r="H9" s="21"/>
      <c r="I9" s="21"/>
      <c r="J9" s="21"/>
      <c r="K9" s="22"/>
      <c r="L9" s="9"/>
    </row>
    <row r="10" spans="1:12" ht="19.5" customHeight="1" x14ac:dyDescent="0.25">
      <c r="A10" s="24">
        <v>43898.626844305552</v>
      </c>
      <c r="B10" s="21">
        <v>2564915</v>
      </c>
      <c r="C10" s="21">
        <v>212</v>
      </c>
      <c r="D10" s="21">
        <v>-0.59</v>
      </c>
      <c r="E10" s="21"/>
      <c r="F10" s="21"/>
      <c r="G10" s="21"/>
      <c r="H10" s="21"/>
      <c r="I10" s="21"/>
      <c r="J10" s="21"/>
      <c r="K10" s="22"/>
      <c r="L10" s="9"/>
    </row>
    <row r="11" spans="1:12" ht="19.5" customHeight="1" x14ac:dyDescent="0.25">
      <c r="A11" s="24">
        <v>43898.626844918981</v>
      </c>
      <c r="B11" s="21">
        <v>2564965</v>
      </c>
      <c r="C11" s="21">
        <v>213</v>
      </c>
      <c r="D11" s="21">
        <v>-0.47</v>
      </c>
      <c r="E11" s="21"/>
      <c r="F11" s="21"/>
      <c r="G11" s="21"/>
      <c r="H11" s="21"/>
      <c r="I11" s="21"/>
      <c r="J11" s="21"/>
      <c r="K11" s="22"/>
      <c r="L11" s="9"/>
    </row>
    <row r="12" spans="1:12" ht="19.5" customHeight="1" x14ac:dyDescent="0.25">
      <c r="A12" s="24">
        <v>43898.626845486113</v>
      </c>
      <c r="B12" s="21">
        <v>2565017</v>
      </c>
      <c r="C12" s="21">
        <v>212</v>
      </c>
      <c r="D12" s="21">
        <v>-0.59</v>
      </c>
      <c r="E12" s="21"/>
      <c r="F12" s="21"/>
      <c r="G12" s="21"/>
      <c r="H12" s="21"/>
      <c r="I12" s="21"/>
      <c r="J12" s="21"/>
      <c r="K12" s="22"/>
      <c r="L12" s="9"/>
    </row>
    <row r="13" spans="1:12" ht="19.5" customHeight="1" x14ac:dyDescent="0.25">
      <c r="A13" s="24">
        <v>43898.626846099534</v>
      </c>
      <c r="B13" s="21">
        <v>2565068</v>
      </c>
      <c r="C13" s="21">
        <v>212</v>
      </c>
      <c r="D13" s="21">
        <v>-0.59</v>
      </c>
      <c r="E13" s="21"/>
      <c r="F13" s="21"/>
      <c r="G13" s="21"/>
      <c r="H13" s="21"/>
      <c r="I13" s="21"/>
      <c r="J13" s="21"/>
      <c r="K13" s="22"/>
      <c r="L13" s="9"/>
    </row>
    <row r="14" spans="1:12" ht="19.5" customHeight="1" x14ac:dyDescent="0.25">
      <c r="A14" s="24">
        <v>43898.626846678242</v>
      </c>
      <c r="B14" s="21">
        <v>2565118</v>
      </c>
      <c r="C14" s="21">
        <v>212</v>
      </c>
      <c r="D14" s="21">
        <v>-0.59</v>
      </c>
      <c r="E14" s="21"/>
      <c r="F14" s="21"/>
      <c r="G14" s="21"/>
      <c r="H14" s="21"/>
      <c r="I14" s="21"/>
      <c r="J14" s="21"/>
      <c r="K14" s="22"/>
      <c r="L14" s="9"/>
    </row>
    <row r="15" spans="1:12" ht="19.5" customHeight="1" x14ac:dyDescent="0.25">
      <c r="A15" s="24">
        <v>43898.626847291664</v>
      </c>
      <c r="B15" s="21">
        <v>2565171</v>
      </c>
      <c r="C15" s="21">
        <v>213</v>
      </c>
      <c r="D15" s="21">
        <v>-0.47</v>
      </c>
      <c r="E15" s="21"/>
      <c r="F15" s="21"/>
      <c r="G15" s="21"/>
      <c r="H15" s="21"/>
      <c r="I15" s="21"/>
      <c r="J15" s="21"/>
      <c r="K15" s="22"/>
      <c r="L15" s="9"/>
    </row>
    <row r="16" spans="1:12" ht="19.5" customHeight="1" x14ac:dyDescent="0.25">
      <c r="A16" s="24">
        <v>43898.626847858795</v>
      </c>
      <c r="B16" s="21">
        <v>2565221</v>
      </c>
      <c r="C16" s="21">
        <v>212</v>
      </c>
      <c r="D16" s="21">
        <v>-0.59</v>
      </c>
      <c r="E16" s="21"/>
      <c r="F16" s="21"/>
      <c r="G16" s="21"/>
      <c r="H16" s="21"/>
      <c r="I16" s="21"/>
      <c r="J16" s="21"/>
      <c r="K16" s="22"/>
      <c r="L16" s="9"/>
    </row>
    <row r="17" spans="1:12" ht="19.5" customHeight="1" x14ac:dyDescent="0.25">
      <c r="A17" s="24">
        <v>43898.626848472224</v>
      </c>
      <c r="B17" s="21">
        <v>2565272</v>
      </c>
      <c r="C17" s="21">
        <v>212</v>
      </c>
      <c r="D17" s="21">
        <v>-0.59</v>
      </c>
      <c r="E17" s="21"/>
      <c r="F17" s="21"/>
      <c r="G17" s="21"/>
      <c r="H17" s="21"/>
      <c r="I17" s="21"/>
      <c r="J17" s="21"/>
      <c r="K17" s="22"/>
      <c r="L17" s="9"/>
    </row>
    <row r="18" spans="1:12" ht="19.5" customHeight="1" x14ac:dyDescent="0.25">
      <c r="A18" s="24">
        <v>43898.626849039349</v>
      </c>
      <c r="B18" s="21">
        <v>2565323</v>
      </c>
      <c r="C18" s="21">
        <v>212</v>
      </c>
      <c r="D18" s="21">
        <v>-0.59</v>
      </c>
      <c r="E18" s="21"/>
      <c r="F18" s="21"/>
      <c r="G18" s="21"/>
      <c r="H18" s="21"/>
      <c r="I18" s="21"/>
      <c r="J18" s="21"/>
      <c r="K18" s="22"/>
      <c r="L18" s="9"/>
    </row>
    <row r="19" spans="1:12" ht="19.5" customHeight="1" x14ac:dyDescent="0.25">
      <c r="A19" s="24">
        <v>43898.626849652777</v>
      </c>
      <c r="B19" s="21">
        <v>2565374</v>
      </c>
      <c r="C19" s="21">
        <v>212</v>
      </c>
      <c r="D19" s="21">
        <v>-0.59</v>
      </c>
      <c r="E19" s="21"/>
      <c r="F19" s="21"/>
      <c r="G19" s="21"/>
      <c r="H19" s="21"/>
      <c r="I19" s="21"/>
      <c r="J19" s="21"/>
      <c r="K19" s="22"/>
      <c r="L19" s="9"/>
    </row>
    <row r="20" spans="1:12" ht="19.5" customHeight="1" x14ac:dyDescent="0.25">
      <c r="A20" s="24">
        <v>43898.626850231478</v>
      </c>
      <c r="B20" s="21">
        <v>2565426</v>
      </c>
      <c r="C20" s="21">
        <v>214</v>
      </c>
      <c r="D20" s="21">
        <v>-0.36</v>
      </c>
      <c r="E20" s="21"/>
      <c r="F20" s="21"/>
      <c r="G20" s="21"/>
      <c r="H20" s="21"/>
      <c r="I20" s="21"/>
      <c r="J20" s="21"/>
      <c r="K20" s="22"/>
      <c r="L20" s="9"/>
    </row>
    <row r="21" spans="1:12" ht="19.5" customHeight="1" x14ac:dyDescent="0.25">
      <c r="A21" s="24">
        <v>43898.626850844907</v>
      </c>
      <c r="B21" s="21">
        <v>2565477</v>
      </c>
      <c r="C21" s="21">
        <v>213</v>
      </c>
      <c r="D21" s="21">
        <v>-0.47</v>
      </c>
      <c r="E21" s="21"/>
      <c r="F21" s="21"/>
      <c r="G21" s="21"/>
      <c r="H21" s="21"/>
      <c r="I21" s="21"/>
      <c r="J21" s="21"/>
      <c r="K21" s="22"/>
      <c r="L21" s="9"/>
    </row>
    <row r="22" spans="1:12" ht="19.5" customHeight="1" thickBot="1" x14ac:dyDescent="0.3">
      <c r="A22" s="25">
        <v>43898.626851412038</v>
      </c>
      <c r="B22" s="26">
        <v>2565528</v>
      </c>
      <c r="C22" s="26">
        <v>212</v>
      </c>
      <c r="D22" s="26">
        <v>-0.59</v>
      </c>
      <c r="E22" s="26"/>
      <c r="F22" s="26"/>
      <c r="G22" s="26"/>
      <c r="H22" s="26"/>
      <c r="I22" s="26"/>
      <c r="J22" s="26"/>
      <c r="K22" s="27"/>
      <c r="L22" s="28" t="s">
        <v>33</v>
      </c>
    </row>
    <row r="23" spans="1:12" ht="19.5" customHeight="1" thickTop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pageSetup orientation="portrait" r:id="rId1"/>
  <headerFooter>
    <oddFooter>&amp;C&amp;1#&amp;"Arial"&amp;10&amp;K000000SULZER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18A7-EE1D-4C96-AA46-B11BE7F62C00}">
  <dimension ref="A1:K6"/>
  <sheetViews>
    <sheetView workbookViewId="0">
      <selection sqref="A1:J1"/>
    </sheetView>
  </sheetViews>
  <sheetFormatPr defaultColWidth="11.42578125" defaultRowHeight="16.5" x14ac:dyDescent="0.25"/>
  <cols>
    <col min="1" max="16384" width="11.42578125" style="7"/>
  </cols>
  <sheetData>
    <row r="1" spans="1:11" ht="39.950000000000003" customHeight="1" x14ac:dyDescent="0.55000000000000004">
      <c r="A1" s="63" t="s">
        <v>34</v>
      </c>
      <c r="B1" s="63"/>
      <c r="C1" s="63"/>
      <c r="D1" s="63"/>
      <c r="E1" s="63"/>
      <c r="F1" s="63"/>
      <c r="G1" s="63"/>
      <c r="H1" s="63"/>
      <c r="I1" s="63"/>
      <c r="J1" s="63"/>
      <c r="K1" s="8" t="s">
        <v>6</v>
      </c>
    </row>
    <row r="2" spans="1:11" ht="32.1" customHeight="1" x14ac:dyDescent="0.25">
      <c r="A2" s="64" t="s">
        <v>35</v>
      </c>
      <c r="B2" s="64"/>
      <c r="C2" s="64"/>
      <c r="D2" s="64"/>
      <c r="E2" s="64"/>
      <c r="F2" s="64"/>
      <c r="G2" s="64"/>
      <c r="H2" s="64"/>
      <c r="I2" s="64"/>
      <c r="J2" s="64"/>
    </row>
    <row r="3" spans="1:11" ht="33.6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1" s="10" customFormat="1" x14ac:dyDescent="0.3">
      <c r="A4" s="32" t="s">
        <v>23</v>
      </c>
      <c r="B4" s="33" t="s">
        <v>24</v>
      </c>
      <c r="C4" s="33" t="s">
        <v>25</v>
      </c>
      <c r="D4" s="33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3" t="s">
        <v>31</v>
      </c>
      <c r="J4" s="33" t="s">
        <v>32</v>
      </c>
    </row>
    <row r="5" spans="1:11" s="14" customFormat="1" ht="27" customHeight="1" thickBo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</row>
    <row r="6" spans="1:11" ht="17.25" thickTop="1" x14ac:dyDescent="0.25"/>
  </sheetData>
  <mergeCells count="3">
    <mergeCell ref="A1:J1"/>
    <mergeCell ref="A2:J2"/>
    <mergeCell ref="A3:J3"/>
  </mergeCells>
  <pageMargins left="0.7" right="0.7" top="0.75" bottom="0.75" header="0.3" footer="0.3"/>
  <pageSetup orientation="portrait" r:id="rId1"/>
  <headerFooter>
    <oddFooter>&amp;C&amp;1#&amp;"Arial"&amp;10&amp;K000000SULZER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516-367A-46FC-8961-0633E42E119B}">
  <dimension ref="A1:K12"/>
  <sheetViews>
    <sheetView workbookViewId="0">
      <selection sqref="A1:F1"/>
    </sheetView>
  </sheetViews>
  <sheetFormatPr defaultColWidth="8.85546875" defaultRowHeight="16.5" x14ac:dyDescent="0.25"/>
  <cols>
    <col min="1" max="1" width="30.5703125" style="1" customWidth="1"/>
    <col min="2" max="2" width="0.140625" style="1" customWidth="1"/>
    <col min="3" max="3" width="30.5703125" style="1" customWidth="1"/>
    <col min="4" max="16384" width="8.85546875" style="1"/>
  </cols>
  <sheetData>
    <row r="1" spans="1:11" ht="39.950000000000003" customHeight="1" x14ac:dyDescent="0.55000000000000004">
      <c r="A1" s="68" t="s">
        <v>7</v>
      </c>
      <c r="B1" s="68"/>
      <c r="C1" s="68"/>
      <c r="D1" s="68"/>
      <c r="E1" s="68"/>
      <c r="F1" s="68"/>
      <c r="H1" s="3" t="s">
        <v>6</v>
      </c>
      <c r="K1" s="2" t="s">
        <v>6</v>
      </c>
    </row>
    <row r="2" spans="1:11" ht="50.1" customHeight="1" x14ac:dyDescent="0.25">
      <c r="A2" s="69" t="s">
        <v>8</v>
      </c>
      <c r="B2" s="69"/>
      <c r="C2" s="69"/>
      <c r="D2" s="69"/>
      <c r="E2" s="69"/>
      <c r="F2" s="69"/>
    </row>
    <row r="3" spans="1:11" ht="4.5" customHeight="1" x14ac:dyDescent="0.25"/>
    <row r="4" spans="1:11" ht="24" customHeight="1" x14ac:dyDescent="0.25">
      <c r="A4" s="4" t="s">
        <v>9</v>
      </c>
      <c r="B4" s="5" t="s">
        <v>10</v>
      </c>
      <c r="C4" s="6"/>
    </row>
    <row r="5" spans="1:11" ht="4.5" customHeight="1" x14ac:dyDescent="0.25"/>
    <row r="6" spans="1:11" ht="24" customHeight="1" x14ac:dyDescent="0.25">
      <c r="A6" s="4" t="s">
        <v>11</v>
      </c>
      <c r="B6" s="5" t="s">
        <v>12</v>
      </c>
      <c r="C6" s="6"/>
    </row>
    <row r="7" spans="1:11" ht="4.5" customHeight="1" x14ac:dyDescent="0.25"/>
    <row r="8" spans="1:11" ht="24" customHeight="1" x14ac:dyDescent="0.25">
      <c r="A8" s="4" t="s">
        <v>13</v>
      </c>
      <c r="B8" s="5" t="s">
        <v>14</v>
      </c>
      <c r="C8" s="6"/>
    </row>
    <row r="9" spans="1:11" ht="4.5" customHeight="1" x14ac:dyDescent="0.25"/>
    <row r="10" spans="1:11" ht="24" customHeight="1" x14ac:dyDescent="0.25">
      <c r="A10" s="4" t="s">
        <v>15</v>
      </c>
      <c r="B10" s="5" t="s">
        <v>16</v>
      </c>
      <c r="C10" s="6"/>
    </row>
    <row r="12" spans="1:11" ht="42" customHeight="1" x14ac:dyDescent="0.25">
      <c r="A12" s="70" t="s">
        <v>17</v>
      </c>
      <c r="B12" s="70"/>
      <c r="C12" s="70"/>
      <c r="D12" s="70"/>
      <c r="E12" s="70"/>
      <c r="F12" s="70"/>
      <c r="G12" s="70"/>
    </row>
  </sheetData>
  <sheetProtection sheet="1" objects="1" scenarios="1"/>
  <mergeCells count="3">
    <mergeCell ref="A1:F1"/>
    <mergeCell ref="A2:F2"/>
    <mergeCell ref="A12:G12"/>
  </mergeCells>
  <dataValidations count="4">
    <dataValidation allowBlank="1" showInputMessage="1" prompt="Minimum duration between data readings, in milliseconds. 10 to 1000" sqref="C4" xr:uid="{B24A692E-BED6-46E1-9891-B64D97CA4BFC}"/>
    <dataValidation allowBlank="1" showInputMessage="1" prompt="Number of historical data rows to keep. 1 to 500" sqref="C6" xr:uid="{3E322D0A-CB84-47CB-B239-1C7BFF7DC9BC}"/>
    <dataValidation allowBlank="1" showInputMessage="1" prompt="Number of data columns to read/write. 1 to 100" sqref="C8" xr:uid="{32C50D25-D6F1-409E-A4CD-941F057298BC}"/>
    <dataValidation type="list" errorStyle="information" allowBlank="1" showInputMessage="1" prompt="Sort historical data by newest first or last." sqref="C10" xr:uid="{3B54F811-0FD0-4667-BAEC-D6CD092EEE16}">
      <formula1>"Newest first,Newest last"</formula1>
    </dataValidation>
  </dataValidations>
  <pageMargins left="0.7" right="0.7" top="0.75" bottom="0.75" header="0.3" footer="0.3"/>
  <pageSetup orientation="portrait" r:id="rId1"/>
  <headerFooter>
    <oddFooter>&amp;C&amp;1#&amp;"Arial"&amp;10&amp;K000000SULZER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Data</vt:lpstr>
      <vt:lpstr>Graph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Wasserman</dc:creator>
  <cp:lastModifiedBy>Zhu, Allen</cp:lastModifiedBy>
  <dcterms:created xsi:type="dcterms:W3CDTF">2020-03-08T21:04:36Z</dcterms:created>
  <dcterms:modified xsi:type="dcterms:W3CDTF">2020-03-10T19:17:44Z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4b0b0379-9dfd-4da9-af06-6d5e0a19287d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0a03bf64-6567-46b1-b0e7-63f827d8d55c_Enabled">
    <vt:lpwstr>True</vt:lpwstr>
  </property>
  <property fmtid="{D5CDD505-2E9C-101B-9397-08002B2CF9AE}" pid="6" name="MSIP_Label_0a03bf64-6567-46b1-b0e7-63f827d8d55c_SiteId">
    <vt:lpwstr>d9c7995d-4c06-40b7-829c-3921bdc751ed</vt:lpwstr>
  </property>
  <property fmtid="{D5CDD505-2E9C-101B-9397-08002B2CF9AE}" pid="7" name="MSIP_Label_0a03bf64-6567-46b1-b0e7-63f827d8d55c_Owner">
    <vt:lpwstr>allen.zhu@sulzer.com</vt:lpwstr>
  </property>
  <property fmtid="{D5CDD505-2E9C-101B-9397-08002B2CF9AE}" pid="8" name="MSIP_Label_0a03bf64-6567-46b1-b0e7-63f827d8d55c_SetDate">
    <vt:lpwstr>2020-03-10T17:10:17.3609119Z</vt:lpwstr>
  </property>
  <property fmtid="{D5CDD505-2E9C-101B-9397-08002B2CF9AE}" pid="9" name="MSIP_Label_0a03bf64-6567-46b1-b0e7-63f827d8d55c_Name">
    <vt:lpwstr>SULZER CONFIDENTIAL</vt:lpwstr>
  </property>
  <property fmtid="{D5CDD505-2E9C-101B-9397-08002B2CF9AE}" pid="10" name="MSIP_Label_0a03bf64-6567-46b1-b0e7-63f827d8d55c_Application">
    <vt:lpwstr>Microsoft Azure Information Protection</vt:lpwstr>
  </property>
  <property fmtid="{D5CDD505-2E9C-101B-9397-08002B2CF9AE}" pid="11" name="MSIP_Label_0a03bf64-6567-46b1-b0e7-63f827d8d55c_ActionId">
    <vt:lpwstr>e5df5edd-1005-405d-910d-c3501dee8584</vt:lpwstr>
  </property>
  <property fmtid="{D5CDD505-2E9C-101B-9397-08002B2CF9AE}" pid="12" name="MSIP_Label_0a03bf64-6567-46b1-b0e7-63f827d8d55c_Extended_MSFT_Method">
    <vt:lpwstr>Automatic</vt:lpwstr>
  </property>
  <property fmtid="{D5CDD505-2E9C-101B-9397-08002B2CF9AE}" pid="13" name="MSIP_Label_dc3eb348-6bb5-454e-8246-2b03a499fa4a_Enabled">
    <vt:lpwstr>True</vt:lpwstr>
  </property>
  <property fmtid="{D5CDD505-2E9C-101B-9397-08002B2CF9AE}" pid="14" name="MSIP_Label_dc3eb348-6bb5-454e-8246-2b03a499fa4a_SiteId">
    <vt:lpwstr>d9c7995d-4c06-40b7-829c-3921bdc751ed</vt:lpwstr>
  </property>
  <property fmtid="{D5CDD505-2E9C-101B-9397-08002B2CF9AE}" pid="15" name="MSIP_Label_dc3eb348-6bb5-454e-8246-2b03a499fa4a_Owner">
    <vt:lpwstr>allen.zhu@sulzer.com</vt:lpwstr>
  </property>
  <property fmtid="{D5CDD505-2E9C-101B-9397-08002B2CF9AE}" pid="16" name="MSIP_Label_dc3eb348-6bb5-454e-8246-2b03a499fa4a_SetDate">
    <vt:lpwstr>2020-03-10T17:10:17.3609119Z</vt:lpwstr>
  </property>
  <property fmtid="{D5CDD505-2E9C-101B-9397-08002B2CF9AE}" pid="17" name="MSIP_Label_dc3eb348-6bb5-454e-8246-2b03a499fa4a_Name">
    <vt:lpwstr>SULZER CONFIDENTIAL - WITH MARKING</vt:lpwstr>
  </property>
  <property fmtid="{D5CDD505-2E9C-101B-9397-08002B2CF9AE}" pid="18" name="MSIP_Label_dc3eb348-6bb5-454e-8246-2b03a499fa4a_Application">
    <vt:lpwstr>Microsoft Azure Information Protection</vt:lpwstr>
  </property>
  <property fmtid="{D5CDD505-2E9C-101B-9397-08002B2CF9AE}" pid="19" name="MSIP_Label_dc3eb348-6bb5-454e-8246-2b03a499fa4a_ActionId">
    <vt:lpwstr>e5df5edd-1005-405d-910d-c3501dee8584</vt:lpwstr>
  </property>
  <property fmtid="{D5CDD505-2E9C-101B-9397-08002B2CF9AE}" pid="20" name="MSIP_Label_dc3eb348-6bb5-454e-8246-2b03a499fa4a_Parent">
    <vt:lpwstr>0a03bf64-6567-46b1-b0e7-63f827d8d55c</vt:lpwstr>
  </property>
  <property fmtid="{D5CDD505-2E9C-101B-9397-08002B2CF9AE}" pid="21" name="MSIP_Label_dc3eb348-6bb5-454e-8246-2b03a499fa4a_Extended_MSFT_Method">
    <vt:lpwstr>Automatic</vt:lpwstr>
  </property>
  <property fmtid="{D5CDD505-2E9C-101B-9397-08002B2CF9AE}" pid="22" name="Sensitivity">
    <vt:lpwstr>SULZER CONFIDENTIAL SULZER CONFIDENTIAL - WITH MARKING</vt:lpwstr>
  </property>
</Properties>
</file>