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Stat\"/>
    </mc:Choice>
  </mc:AlternateContent>
  <xr:revisionPtr revIDLastSave="0" documentId="13_ncr:1_{257045EC-BDD5-4995-BC6C-1440347C17D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catter Plot " sheetId="2" r:id="rId1"/>
    <sheet name="mtcars" sheetId="1" r:id="rId2"/>
    <sheet name="Simple Linear Regression " sheetId="3" r:id="rId3"/>
    <sheet name="Multiple Linear Regression  " sheetId="4" r:id="rId4"/>
  </sheets>
  <calcPr calcId="191029"/>
</workbook>
</file>

<file path=xl/calcChain.xml><?xml version="1.0" encoding="utf-8"?>
<calcChain xmlns="http://schemas.openxmlformats.org/spreadsheetml/2006/main">
  <c r="L68" i="4" l="1"/>
  <c r="I9" i="4"/>
  <c r="J4" i="4"/>
  <c r="G33" i="4"/>
  <c r="G15" i="4"/>
  <c r="G16" i="4"/>
  <c r="G8" i="4"/>
  <c r="G2" i="4"/>
  <c r="G32" i="4"/>
  <c r="G10" i="4"/>
  <c r="G23" i="4"/>
  <c r="G4" i="4"/>
  <c r="Q40" i="4"/>
  <c r="G24" i="4"/>
  <c r="G27" i="4"/>
  <c r="G5" i="4"/>
  <c r="G9" i="4"/>
  <c r="G21" i="4"/>
  <c r="G11" i="4"/>
  <c r="G28" i="4"/>
  <c r="G18" i="4"/>
  <c r="G14" i="4"/>
  <c r="G17" i="4"/>
  <c r="G22" i="4"/>
  <c r="G19" i="4"/>
  <c r="G31" i="4"/>
  <c r="G3" i="4"/>
  <c r="G25" i="4"/>
  <c r="G6" i="4"/>
  <c r="G12" i="4"/>
  <c r="G26" i="4"/>
  <c r="J6" i="4"/>
  <c r="G30" i="4"/>
  <c r="G20" i="4"/>
  <c r="G29" i="4"/>
  <c r="G7" i="4"/>
  <c r="G13" i="4"/>
  <c r="E2" i="4" l="1"/>
  <c r="F2" i="4" s="1"/>
  <c r="H2" i="4" s="1"/>
  <c r="E17" i="4" l="1"/>
  <c r="F17" i="4" s="1"/>
  <c r="H17" i="4" s="1"/>
  <c r="E33" i="4"/>
  <c r="F33" i="4" s="1"/>
  <c r="H33" i="4" s="1"/>
  <c r="E18" i="4"/>
  <c r="F18" i="4" s="1"/>
  <c r="H18" i="4" s="1"/>
  <c r="E3" i="4"/>
  <c r="F3" i="4" s="1"/>
  <c r="H3" i="4" s="1"/>
  <c r="E19" i="4"/>
  <c r="F19" i="4" s="1"/>
  <c r="H19" i="4" s="1"/>
  <c r="E4" i="4"/>
  <c r="F4" i="4" s="1"/>
  <c r="H4" i="4" s="1"/>
  <c r="E20" i="4"/>
  <c r="F20" i="4" s="1"/>
  <c r="H20" i="4" s="1"/>
  <c r="E5" i="4"/>
  <c r="F5" i="4" s="1"/>
  <c r="H5" i="4" s="1"/>
  <c r="E21" i="4"/>
  <c r="F21" i="4" s="1"/>
  <c r="H21" i="4" s="1"/>
  <c r="E6" i="4"/>
  <c r="F6" i="4" s="1"/>
  <c r="H6" i="4" s="1"/>
  <c r="E22" i="4"/>
  <c r="F22" i="4" s="1"/>
  <c r="H22" i="4" s="1"/>
  <c r="E7" i="4"/>
  <c r="F7" i="4" s="1"/>
  <c r="H7" i="4" s="1"/>
  <c r="E23" i="4"/>
  <c r="F23" i="4" s="1"/>
  <c r="H23" i="4" s="1"/>
  <c r="E8" i="4"/>
  <c r="F8" i="4" s="1"/>
  <c r="H8" i="4" s="1"/>
  <c r="E24" i="4"/>
  <c r="F24" i="4" s="1"/>
  <c r="H24" i="4" s="1"/>
  <c r="E9" i="4"/>
  <c r="F9" i="4" s="1"/>
  <c r="H9" i="4" s="1"/>
  <c r="E25" i="4"/>
  <c r="F25" i="4" s="1"/>
  <c r="H25" i="4" s="1"/>
  <c r="E10" i="4"/>
  <c r="F10" i="4" s="1"/>
  <c r="H10" i="4" s="1"/>
  <c r="E26" i="4"/>
  <c r="F26" i="4" s="1"/>
  <c r="H26" i="4" s="1"/>
  <c r="E11" i="4"/>
  <c r="F11" i="4" s="1"/>
  <c r="H11" i="4" s="1"/>
  <c r="E27" i="4"/>
  <c r="F27" i="4" s="1"/>
  <c r="H27" i="4" s="1"/>
  <c r="E12" i="4"/>
  <c r="F12" i="4" s="1"/>
  <c r="H12" i="4" s="1"/>
  <c r="E28" i="4"/>
  <c r="F28" i="4" s="1"/>
  <c r="H28" i="4" s="1"/>
  <c r="E13" i="4"/>
  <c r="F13" i="4" s="1"/>
  <c r="H13" i="4" s="1"/>
  <c r="E29" i="4"/>
  <c r="F29" i="4" s="1"/>
  <c r="H29" i="4" s="1"/>
  <c r="E14" i="4"/>
  <c r="F14" i="4" s="1"/>
  <c r="H14" i="4" s="1"/>
  <c r="E30" i="4"/>
  <c r="F30" i="4" s="1"/>
  <c r="H30" i="4" s="1"/>
  <c r="E15" i="4"/>
  <c r="F15" i="4" s="1"/>
  <c r="H15" i="4" s="1"/>
  <c r="E31" i="4"/>
  <c r="F31" i="4" s="1"/>
  <c r="H31" i="4" s="1"/>
  <c r="E16" i="4"/>
  <c r="F16" i="4" s="1"/>
  <c r="H16" i="4" s="1"/>
  <c r="E32" i="4"/>
  <c r="F32" i="4" s="1"/>
  <c r="H32" i="4" s="1"/>
  <c r="H19" i="3"/>
  <c r="H20" i="3" s="1"/>
  <c r="E11" i="3"/>
  <c r="E10" i="3"/>
  <c r="I19" i="3"/>
  <c r="I20" i="3"/>
  <c r="F11" i="3"/>
  <c r="F10" i="3"/>
  <c r="I6" i="4" l="1"/>
  <c r="I4" i="4"/>
  <c r="P40" i="4"/>
  <c r="M3" i="1"/>
  <c r="N3" i="1"/>
</calcChain>
</file>

<file path=xl/sharedStrings.xml><?xml version="1.0" encoding="utf-8"?>
<sst xmlns="http://schemas.openxmlformats.org/spreadsheetml/2006/main" count="166" uniqueCount="95">
  <si>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</si>
  <si>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</si>
  <si>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</si>
  <si>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</si>
  <si>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</si>
  <si>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</si>
  <si>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</si>
  <si>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</si>
  <si>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</si>
  <si>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</si>
  <si>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</si>
  <si>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 xml:space="preserve">1.Correlation </t>
  </si>
  <si>
    <t>Formular</t>
  </si>
  <si>
    <t xml:space="preserve">แปลว่า มีความสัมพันธ์ใน
ทิศทาง ตรงกันข้ามกัน เพราะผลเป็น ลบ </t>
  </si>
  <si>
    <t xml:space="preserve">2. ใช้ Analysis Toolpak </t>
  </si>
  <si>
    <t xml:space="preserve">3. หาหลาย Colum พร้อมกัน </t>
  </si>
  <si>
    <t xml:space="preserve">Correlation Matrix </t>
  </si>
  <si>
    <t>y = f(x)</t>
  </si>
  <si>
    <t>mpg = f(hp)</t>
  </si>
  <si>
    <r>
      <t xml:space="preserve">y = </t>
    </r>
    <r>
      <rPr>
        <sz val="11"/>
        <color rgb="FFFF0000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0070C0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>*x</t>
    </r>
  </si>
  <si>
    <r>
      <rPr>
        <b/>
        <sz val="11"/>
        <color theme="1"/>
        <rFont val="Calibri"/>
        <family val="2"/>
        <scheme val="minor"/>
      </rPr>
      <t xml:space="preserve">mpg = </t>
    </r>
    <r>
      <rPr>
        <b/>
        <sz val="11"/>
        <color rgb="FFFF0000"/>
        <rFont val="Calibri"/>
        <family val="2"/>
        <scheme val="minor"/>
      </rPr>
      <t>b0</t>
    </r>
    <r>
      <rPr>
        <b/>
        <sz val="11"/>
        <color theme="1"/>
        <rFont val="Calibri"/>
        <family val="2"/>
        <scheme val="minor"/>
      </rPr>
      <t xml:space="preserve"> +</t>
    </r>
    <r>
      <rPr>
        <b/>
        <sz val="11"/>
        <color rgb="FF0070C0"/>
        <rFont val="Calibri"/>
        <family val="2"/>
        <scheme val="minor"/>
      </rPr>
      <t xml:space="preserve"> b1</t>
    </r>
    <r>
      <rPr>
        <b/>
        <sz val="11"/>
        <color theme="1"/>
        <rFont val="Calibri"/>
        <family val="2"/>
        <scheme val="minor"/>
      </rPr>
      <t xml:space="preserve"> * hp </t>
    </r>
  </si>
  <si>
    <t>intercept</t>
  </si>
  <si>
    <t xml:space="preserve">Slope </t>
  </si>
  <si>
    <t xml:space="preserve">Formular </t>
  </si>
  <si>
    <t xml:space="preserve">mpg = 30.099 -0.068*hp </t>
  </si>
  <si>
    <t xml:space="preserve">1. วิธีคิดมือ </t>
  </si>
  <si>
    <t>2. วิธี Analysis Toolpak</t>
  </si>
  <si>
    <r>
      <t>y =</t>
    </r>
    <r>
      <rPr>
        <b/>
        <sz val="11"/>
        <color rgb="FFFF0000"/>
        <rFont val="Calibri"/>
        <family val="2"/>
        <scheme val="minor"/>
      </rPr>
      <t xml:space="preserve"> intercept</t>
    </r>
    <r>
      <rPr>
        <b/>
        <sz val="11"/>
        <color theme="1"/>
        <rFont val="Calibri"/>
        <family val="2"/>
        <scheme val="minor"/>
      </rPr>
      <t xml:space="preserve"> +</t>
    </r>
    <r>
      <rPr>
        <b/>
        <sz val="11"/>
        <color rgb="FF0070C0"/>
        <rFont val="Calibri"/>
        <family val="2"/>
        <scheme val="minor"/>
      </rPr>
      <t xml:space="preserve"> slope</t>
    </r>
    <r>
      <rPr>
        <b/>
        <sz val="11"/>
        <color theme="1"/>
        <rFont val="Calibri"/>
        <family val="2"/>
        <scheme val="minor"/>
      </rPr>
      <t xml:space="preserve">*x 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</si>
  <si>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</si>
  <si>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</si>
  <si>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</si>
  <si>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</si>
  <si>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</si>
  <si>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</si>
  <si>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</si>
  <si>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</si>
  <si>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</si>
  <si>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</si>
  <si>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</si>
  <si>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</si>
  <si>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</si>
  <si>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</si>
  <si>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</si>
  <si>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</si>
  <si>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Coefficients</t>
  </si>
  <si>
    <t>t Stat</t>
  </si>
  <si>
    <t>P-value</t>
  </si>
  <si>
    <t>Lower 95%</t>
  </si>
  <si>
    <t>Upper 95%</t>
  </si>
  <si>
    <t xml:space="preserve">Multiple R = Correlation </t>
  </si>
  <si>
    <t xml:space="preserve"> Correlation</t>
  </si>
  <si>
    <t xml:space="preserve"> Correlation ^ 2 </t>
  </si>
  <si>
    <r>
      <rPr>
        <b/>
        <sz val="11"/>
        <color theme="1"/>
        <rFont val="Calibri"/>
        <family val="2"/>
        <scheme val="minor"/>
      </rPr>
      <t>R square ใช้ในการวัดผล model</t>
    </r>
    <r>
      <rPr>
        <sz val="11"/>
        <color theme="1"/>
        <rFont val="Calibri"/>
        <family val="2"/>
        <scheme val="minor"/>
      </rPr>
      <t xml:space="preserve">
โดยค่าวิ่งระหว่าง 0 - 1  โดย ยิ่งค่าเข้าใกล้ 1 ยิ่งดี เข้าใกล้ 0 ไม่มี 
 จากตัวอย่าง แปลว่า hp เป็นตัวแปรต้นอธิบาย wpg ตัวแปรตาม ได้ดี ถึง 60.24% </t>
    </r>
  </si>
  <si>
    <t>R Square = Correlation  ^ 2 
= Explained Variances</t>
  </si>
  <si>
    <r>
      <rPr>
        <b/>
        <sz val="11"/>
        <color theme="1"/>
        <rFont val="Calibri"/>
        <family val="2"/>
        <scheme val="minor"/>
      </rPr>
      <t>Explained Variances =</t>
    </r>
    <r>
      <rPr>
        <sz val="11"/>
        <color theme="1"/>
        <rFont val="Calibri"/>
        <family val="2"/>
        <scheme val="minor"/>
      </rPr>
      <t xml:space="preserve">
ความแปรปรวนของตัวแปร 2 ตัวนี้ อธิบายได้กี่ %  
คือ ตัวแปร x อธิบายการแปรปรวนหรือการเปลี่ยนแปลง ตัวแปร y ได้กี่  % </t>
    </r>
  </si>
  <si>
    <t xml:space="preserve">Overall Significance of the model </t>
  </si>
  <si>
    <r>
      <rPr>
        <b/>
        <i/>
        <sz val="11"/>
        <color theme="1"/>
        <rFont val="Calibri"/>
        <family val="2"/>
        <scheme val="minor"/>
      </rPr>
      <t>Significance</t>
    </r>
    <r>
      <rPr>
        <i/>
        <sz val="11"/>
        <color theme="1"/>
        <rFont val="Calibri"/>
        <family val="2"/>
        <scheme val="minor"/>
      </rPr>
      <t xml:space="preserve"> F</t>
    </r>
  </si>
  <si>
    <t xml:space="preserve">&lt;0.05 = Significance </t>
  </si>
  <si>
    <t>ถ้าค่าน้อยกว่า 0.05 แปลว่า ตัวแปร x สร้างมา
สามารถอธิบาย ตัวแปร y ได้อย่างมี นัยยะ สำคัญ ทางสถิติ</t>
  </si>
  <si>
    <t xml:space="preserve">&lt;0.05 = Significance  </t>
  </si>
  <si>
    <t xml:space="preserve">MPG = 30.099 + (-0.068) * HP </t>
  </si>
  <si>
    <t>** HP = 0 แล้ว MPG = 30.099 ไม่ make sense ถ้ารถไม่มี แรงม้า จะวิ่งได้ไง</t>
  </si>
  <si>
    <t xml:space="preserve">Confidence Interval </t>
  </si>
  <si>
    <t>mpg = f(hp,wt,am)</t>
  </si>
  <si>
    <t xml:space="preserve">mpg = b0 + b1*hp + b2*wt + b3*am </t>
  </si>
  <si>
    <t>1. ใช้สูตร LINEST</t>
  </si>
  <si>
    <t>2. ใช้ Analysis Toolpak</t>
  </si>
  <si>
    <t>Significance F</t>
  </si>
  <si>
    <t xml:space="preserve">0 = Auto </t>
  </si>
  <si>
    <t xml:space="preserve">1 = Manual </t>
  </si>
  <si>
    <t xml:space="preserve">&lt; 0.05  Significance </t>
  </si>
  <si>
    <t xml:space="preserve">ค่านี้ ไม่ได้แปลว่าทั้ง 3 ตัวแปร จะเป็น Significance  
แต่หมายถึง แค่มี 1 ตัวเป็น Significance ใช้ทำนาย MPG ได้ ก็ โชว์ค่าน้อยกว่า 0.05 แล้ว  </t>
  </si>
  <si>
    <t xml:space="preserve">ค่า R Square มีการเพิ่มขึ้น มากกว่า 1 ตัวแปร มันคลายๆว่า เอาหลายๆตัวแปรมาช่วยหน่อย ทำให้ค่า R Square  เพิ่ม เมื่อมีตัวแปรหลายตัว </t>
  </si>
  <si>
    <t xml:space="preserve">MPG = 34.0029 + (-0.0375)*hp + (-2.8786)*wt + (2.0837) * am </t>
  </si>
  <si>
    <t xml:space="preserve">hp </t>
  </si>
  <si>
    <t xml:space="preserve">am </t>
  </si>
  <si>
    <t xml:space="preserve">P- value &gt;&gt; ตัวแปรไหนบ้างมีนัยยะสำคัญ  &lt; 0.05 </t>
  </si>
  <si>
    <t xml:space="preserve">จำนวนข้อมูล </t>
  </si>
  <si>
    <t>จะเห็นว่า am ไม่ Significance  ค่า 0.141 มีค่ามากกว่า 0.05 
แต่ในความเป็นจริง am เกียร์ auto และ Manual  มีผลต่อ mpg แต่ที่ไม่  Significance  อาจเพราะจำนวนข้อมูลน้อยไป  ( มีแค่ 32 เท่านั้น)</t>
  </si>
  <si>
    <t xml:space="preserve">Predict MPG </t>
  </si>
  <si>
    <t xml:space="preserve">1. Prediction </t>
  </si>
  <si>
    <t>2.Inference (Why)</t>
  </si>
  <si>
    <t xml:space="preserve">Objectives  that we run model </t>
  </si>
  <si>
    <t>ดูเจาะเข้าไปไส้ในว่า ตัวแปรไหนบ้าง ส่งผลต่อค่า y ได้บ้างจริงๆ</t>
  </si>
  <si>
    <t xml:space="preserve">ทำ Model สมการขึ้นมา ใช้ทำนายผลอย่างเดียว  ไม่สนข้างในจะเป็นไง อธิบายไส้ในไม่ได้ </t>
  </si>
  <si>
    <t xml:space="preserve">Predicted_mpg </t>
  </si>
  <si>
    <t xml:space="preserve">Multiple R = CORREL(actual_y , predict_y) </t>
  </si>
  <si>
    <t xml:space="preserve">error : Residual </t>
  </si>
  <si>
    <t xml:space="preserve">Colum : am เป็น Dummy/ indicator เพราะมีแค่ 0 กับ 1 </t>
  </si>
  <si>
    <t>error ^  2</t>
  </si>
  <si>
    <t xml:space="preserve">Minimize  error </t>
  </si>
  <si>
    <t xml:space="preserve">แปลว่า สมการ MPG = 34.0029 + (-0.0375)*hp + (-2.8786)*wt + (2.0837) * am 
</t>
  </si>
  <si>
    <t xml:space="preserve">ทำให้มีค่า error ต่ำที่สุดแล้ว ที่ ค่า 180.29 </t>
  </si>
  <si>
    <t xml:space="preserve">SUMแ  error ^  2 </t>
  </si>
  <si>
    <t xml:space="preserve">RMSE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</si>
</sst>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0.000"/>
    <numFmt numFmtId="166" formatCode="_-* #,##0.000_-;\-* #,##0.000_-;_-* &quot;-&quot;??_-;_-@_-"/>
    <numFmt numFmtId="167" formatCode="_-* #,##0.0000_-;\-* #,##0.0000_-;_-* &quot;-&quot;??_-;_-@_-"/>
    <numFmt numFmtId="168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wrapText="1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164" fontId="14" fillId="0" borderId="0" xfId="0" applyNumberFormat="1" applyFont="1"/>
    <xf numFmtId="0" fontId="16" fillId="34" borderId="0" xfId="0" applyFont="1" applyFill="1"/>
    <xf numFmtId="0" fontId="16" fillId="33" borderId="10" xfId="0" applyFont="1" applyFill="1" applyBorder="1"/>
    <xf numFmtId="2" fontId="0" fillId="0" borderId="0" xfId="0" applyNumberFormat="1"/>
    <xf numFmtId="2" fontId="0" fillId="0" borderId="10" xfId="0" applyNumberFormat="1" applyBorder="1"/>
    <xf numFmtId="165" fontId="0" fillId="33" borderId="0" xfId="0" applyNumberFormat="1" applyFill="1"/>
    <xf numFmtId="0" fontId="21" fillId="0" borderId="0" xfId="0" applyFont="1"/>
    <xf numFmtId="165" fontId="0" fillId="33" borderId="0" xfId="43" applyNumberFormat="1" applyFont="1" applyFill="1"/>
    <xf numFmtId="0" fontId="16" fillId="33" borderId="0" xfId="0" applyFont="1" applyFill="1" applyAlignment="1">
      <alignment horizontal="center"/>
    </xf>
    <xf numFmtId="0" fontId="22" fillId="0" borderId="0" xfId="0" applyFont="1"/>
    <xf numFmtId="0" fontId="18" fillId="0" borderId="11" xfId="0" applyFont="1" applyBorder="1" applyAlignment="1">
      <alignment horizontal="centerContinuous"/>
    </xf>
    <xf numFmtId="0" fontId="0" fillId="0" borderId="0" xfId="0" applyAlignment="1">
      <alignment vertical="top" wrapText="1"/>
    </xf>
    <xf numFmtId="0" fontId="16" fillId="35" borderId="12" xfId="0" applyFont="1" applyFill="1" applyBorder="1"/>
    <xf numFmtId="0" fontId="0" fillId="36" borderId="12" xfId="0" applyFill="1" applyBorder="1"/>
    <xf numFmtId="0" fontId="16" fillId="36" borderId="12" xfId="0" applyFont="1" applyFill="1" applyBorder="1"/>
    <xf numFmtId="0" fontId="16" fillId="35" borderId="12" xfId="0" applyFont="1" applyFill="1" applyBorder="1" applyAlignment="1">
      <alignment wrapText="1"/>
    </xf>
    <xf numFmtId="166" fontId="0" fillId="37" borderId="0" xfId="42" applyNumberFormat="1" applyFont="1" applyFill="1" applyBorder="1" applyAlignment="1"/>
    <xf numFmtId="167" fontId="0" fillId="37" borderId="0" xfId="42" applyNumberFormat="1" applyFont="1" applyFill="1" applyBorder="1" applyAlignment="1"/>
    <xf numFmtId="166" fontId="0" fillId="37" borderId="10" xfId="42" applyNumberFormat="1" applyFont="1" applyFill="1" applyBorder="1" applyAlignment="1"/>
    <xf numFmtId="165" fontId="16" fillId="33" borderId="12" xfId="0" applyNumberFormat="1" applyFont="1" applyFill="1" applyBorder="1"/>
    <xf numFmtId="2" fontId="16" fillId="0" borderId="16" xfId="0" applyNumberFormat="1" applyFont="1" applyBorder="1"/>
    <xf numFmtId="2" fontId="16" fillId="0" borderId="17" xfId="0" applyNumberFormat="1" applyFont="1" applyBorder="1"/>
    <xf numFmtId="165" fontId="16" fillId="0" borderId="18" xfId="0" applyNumberFormat="1" applyFont="1" applyBorder="1"/>
    <xf numFmtId="165" fontId="16" fillId="0" borderId="19" xfId="0" applyNumberFormat="1" applyFont="1" applyBorder="1"/>
    <xf numFmtId="0" fontId="23" fillId="0" borderId="13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0" fillId="33" borderId="0" xfId="0" applyFill="1"/>
    <xf numFmtId="0" fontId="16" fillId="0" borderId="0" xfId="0" applyFont="1" applyAlignment="1">
      <alignment wrapText="1"/>
    </xf>
    <xf numFmtId="167" fontId="16" fillId="35" borderId="0" xfId="42" applyNumberFormat="1" applyFont="1" applyFill="1"/>
    <xf numFmtId="0" fontId="16" fillId="39" borderId="0" xfId="0" applyFont="1" applyFill="1"/>
    <xf numFmtId="166" fontId="0" fillId="35" borderId="0" xfId="42" applyNumberFormat="1" applyFont="1" applyFill="1"/>
    <xf numFmtId="168" fontId="0" fillId="38" borderId="0" xfId="0" applyNumberFormat="1" applyFill="1"/>
    <xf numFmtId="168" fontId="0" fillId="38" borderId="10" xfId="0" applyNumberFormat="1" applyFill="1" applyBorder="1"/>
    <xf numFmtId="0" fontId="24" fillId="0" borderId="0" xfId="0" applyFont="1"/>
    <xf numFmtId="0" fontId="16" fillId="40" borderId="0" xfId="0" applyFont="1" applyFill="1"/>
    <xf numFmtId="166" fontId="17" fillId="41" borderId="10" xfId="42" applyNumberFormat="1" applyFont="1" applyFill="1" applyBorder="1"/>
    <xf numFmtId="0" fontId="0" fillId="37" borderId="0" xfId="0" applyFill="1"/>
    <xf numFmtId="0" fontId="17" fillId="41" borderId="0" xfId="0" applyFont="1" applyFill="1"/>
    <xf numFmtId="0" fontId="16" fillId="35" borderId="0" xfId="0" applyFont="1" applyFill="1"/>
    <xf numFmtId="0" fontId="0" fillId="43" borderId="0" xfId="0" applyFill="1"/>
    <xf numFmtId="0" fontId="16" fillId="43" borderId="12" xfId="0" applyFont="1" applyFill="1" applyBorder="1" applyAlignment="1">
      <alignment horizontal="left"/>
    </xf>
    <xf numFmtId="0" fontId="16" fillId="42" borderId="0" xfId="0" applyFont="1" applyFill="1"/>
    <xf numFmtId="0" fontId="16" fillId="42" borderId="20" xfId="0" applyFont="1" applyFill="1" applyBorder="1"/>
    <xf numFmtId="0" fontId="16" fillId="43" borderId="0" xfId="0" applyFont="1" applyFill="1"/>
    <xf numFmtId="0" fontId="16" fillId="40" borderId="0" xfId="0" applyFont="1" applyFill="1" applyAlignment="1">
      <alignment horizontal="center"/>
    </xf>
    <xf numFmtId="0" fontId="16" fillId="40" borderId="12" xfId="0" applyFont="1" applyFill="1" applyBorder="1" applyAlignment="1">
      <alignment horizontal="center"/>
    </xf>
    <xf numFmtId="0" fontId="16" fillId="0" borderId="12" xfId="0" applyFont="1" applyBorder="1"/>
    <xf numFmtId="0" fontId="16" fillId="38" borderId="12" xfId="0" applyFont="1" applyFill="1" applyBorder="1"/>
    <xf numFmtId="2" fontId="16" fillId="0" borderId="0" xfId="0" applyNumberFormat="1" applyFont="1"/>
    <xf numFmtId="2" fontId="20" fillId="0" borderId="0" xfId="0" applyNumberFormat="1" applyFont="1"/>
    <xf numFmtId="0" fontId="16" fillId="37" borderId="0" xfId="0" applyFont="1" applyFill="1" applyAlignment="1">
      <alignment horizontal="center"/>
    </xf>
    <xf numFmtId="2" fontId="16" fillId="33" borderId="0" xfId="0" applyNumberFormat="1" applyFont="1" applyFill="1"/>
    <xf numFmtId="0" fontId="16" fillId="36" borderId="0" xfId="0" applyFont="1" applyFill="1"/>
    <xf numFmtId="2" fontId="16" fillId="36" borderId="0" xfId="0" applyNumberFormat="1" applyFont="1" applyFill="1"/>
    <xf numFmtId="0" fontId="25" fillId="38" borderId="12" xfId="0" applyFont="1" applyFill="1" applyBorder="1"/>
    <xf numFmtId="2" fontId="16" fillId="44" borderId="0" xfId="0" applyNumberFormat="1" applyFont="1" applyFill="1" applyAlignment="1">
      <alignment vertical="top"/>
    </xf>
    <xf numFmtId="0" fontId="16" fillId="44" borderId="0" xfId="0" applyFont="1" applyFill="1"/>
    <xf numFmtId="0" fontId="0" fillId="44" borderId="0" xfId="0" applyFill="1"/>
    <xf numFmtId="0" fontId="16" fillId="33" borderId="14" xfId="0" applyFont="1" applyFill="1" applyBorder="1" applyAlignment="1">
      <alignment horizontal="center"/>
    </xf>
    <xf numFmtId="0" fontId="0" fillId="33" borderId="15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Polt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mtcars!$B$1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mtcars!$A$2:$A$33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4-4FC6-A377-4D49BC65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50047"/>
        <c:axId val="1936539007"/>
      </c:scatterChart>
      <c:valAx>
        <c:axId val="193655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3667979002624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39007"/>
        <c:crosses val="autoZero"/>
        <c:crossBetween val="midCat"/>
      </c:valAx>
      <c:valAx>
        <c:axId val="19365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</a:t>
                </a:r>
                <a:r>
                  <a:rPr lang="en-US" baseline="0"/>
                  <a:t> per gallon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5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74D311-FEA6-485D-962D-F9314F38C1C1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D2A95-F208-569D-6573-A2A9CABC15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workbookViewId="0">
      <selection activeCellId="3" sqref="I1:I1048576 F1:F1048576 B1:B1048576 A1:A1048576"/>
    </sheetView>
  </sheetViews>
  <sheetFormatPr defaultRowHeight="14.4" x14ac:dyDescent="0.3"/>
  <cols>
    <col min="2" max="2" width="8.88671875" customWidth="1"/>
    <col min="3" max="3" width="8.77734375" customWidth="1"/>
    <col min="13" max="13" width="12.21875" bestFit="1" customWidth="1"/>
    <col min="14" max="14" width="24.33203125" bestFit="1" customWidth="1"/>
    <col min="15" max="22" width="10.21875" bestFit="1" customWidth="1"/>
    <col min="23" max="25" width="9.5546875" bestFit="1" customWidth="1"/>
  </cols>
  <sheetData>
    <row r="1" spans="1:25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5" x14ac:dyDescent="0.3">
      <c r="A2">
        <v>110</v>
      </c>
      <c r="B2">
        <v>21</v>
      </c>
      <c r="C2">
        <v>6</v>
      </c>
      <c r="D2">
        <v>160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  <c r="M2" s="1" t="s">
        <v>11</v>
      </c>
      <c r="N2" s="2" t="s">
        <v>12</v>
      </c>
    </row>
    <row r="3" spans="1:25" x14ac:dyDescent="0.3">
      <c r="A3">
        <v>110</v>
      </c>
      <c r="B3">
        <v>21</v>
      </c>
      <c r="C3">
        <v>6</v>
      </c>
      <c r="D3">
        <v>160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  <c r="M3" s="6">
        <f>CORREL(A2:A33,B2:B33)</f>
        <v>-0.77616837182658638</v>
      </c>
      <c r="N3" s="1" t="str">
        <f ca="1">_xlfn.FORMULATEXT(M3)</f>
        <v>=CORREL(A2:A33,B2:B33)</v>
      </c>
    </row>
    <row r="4" spans="1:25" ht="43.2" x14ac:dyDescent="0.3">
      <c r="A4">
        <v>93</v>
      </c>
      <c r="B4">
        <v>22.8</v>
      </c>
      <c r="C4">
        <v>4</v>
      </c>
      <c r="D4">
        <v>108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  <c r="N4" s="3" t="s">
        <v>13</v>
      </c>
    </row>
    <row r="5" spans="1:25" x14ac:dyDescent="0.3">
      <c r="A5">
        <v>110</v>
      </c>
      <c r="B5">
        <v>21.4</v>
      </c>
      <c r="C5">
        <v>6</v>
      </c>
      <c r="D5">
        <v>258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25" ht="15" thickBot="1" x14ac:dyDescent="0.35">
      <c r="A6">
        <v>175</v>
      </c>
      <c r="B6">
        <v>18.7</v>
      </c>
      <c r="C6">
        <v>8</v>
      </c>
      <c r="D6">
        <v>360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  <c r="N6" s="7" t="s">
        <v>14</v>
      </c>
    </row>
    <row r="7" spans="1:25" x14ac:dyDescent="0.3">
      <c r="A7">
        <v>105</v>
      </c>
      <c r="B7">
        <v>18.100000000000001</v>
      </c>
      <c r="C7">
        <v>6</v>
      </c>
      <c r="D7">
        <v>225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  <c r="N7" s="5"/>
      <c r="O7" s="5" t="s">
        <v>3</v>
      </c>
      <c r="P7" s="5" t="s">
        <v>0</v>
      </c>
    </row>
    <row r="8" spans="1:25" x14ac:dyDescent="0.3">
      <c r="A8">
        <v>245</v>
      </c>
      <c r="B8">
        <v>14.3</v>
      </c>
      <c r="C8">
        <v>8</v>
      </c>
      <c r="D8">
        <v>360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  <c r="N8" t="s">
        <v>3</v>
      </c>
      <c r="O8">
        <v>1</v>
      </c>
    </row>
    <row r="9" spans="1:25" ht="15" thickBot="1" x14ac:dyDescent="0.35">
      <c r="A9">
        <v>62</v>
      </c>
      <c r="B9">
        <v>24.4</v>
      </c>
      <c r="C9">
        <v>4</v>
      </c>
      <c r="D9">
        <v>146.69999999999999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  <c r="N9" s="4" t="s">
        <v>0</v>
      </c>
      <c r="O9" s="8">
        <v>-0.77616837182658638</v>
      </c>
      <c r="P9" s="4">
        <v>1</v>
      </c>
    </row>
    <row r="10" spans="1:25" x14ac:dyDescent="0.3">
      <c r="A10">
        <v>95</v>
      </c>
      <c r="B10">
        <v>22.8</v>
      </c>
      <c r="C10">
        <v>4</v>
      </c>
      <c r="D10">
        <v>140.80000000000001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25" ht="15" thickBot="1" x14ac:dyDescent="0.35">
      <c r="A11">
        <v>123</v>
      </c>
      <c r="B11">
        <v>19.2</v>
      </c>
      <c r="C11">
        <v>6</v>
      </c>
      <c r="D11">
        <v>167.6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  <c r="N11" s="7" t="s">
        <v>15</v>
      </c>
      <c r="O11" s="2" t="s">
        <v>16</v>
      </c>
      <c r="P11" s="2"/>
    </row>
    <row r="12" spans="1:25" x14ac:dyDescent="0.3">
      <c r="A12">
        <v>123</v>
      </c>
      <c r="B12">
        <v>17.8</v>
      </c>
      <c r="C12">
        <v>6</v>
      </c>
      <c r="D12">
        <v>167.6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  <c r="N12" s="5"/>
      <c r="O12" s="5" t="s">
        <v>3</v>
      </c>
      <c r="P12" s="5" t="s">
        <v>0</v>
      </c>
      <c r="Q12" s="5" t="s">
        <v>1</v>
      </c>
      <c r="R12" s="5" t="s">
        <v>2</v>
      </c>
      <c r="S12" s="5" t="s">
        <v>4</v>
      </c>
      <c r="T12" s="5" t="s">
        <v>5</v>
      </c>
      <c r="U12" s="5" t="s">
        <v>6</v>
      </c>
      <c r="V12" s="5" t="s">
        <v>7</v>
      </c>
      <c r="W12" s="5" t="s">
        <v>8</v>
      </c>
      <c r="X12" s="5" t="s">
        <v>9</v>
      </c>
      <c r="Y12" s="5" t="s">
        <v>10</v>
      </c>
    </row>
    <row r="13" spans="1:25" x14ac:dyDescent="0.3">
      <c r="A13">
        <v>180</v>
      </c>
      <c r="B13">
        <v>16.399999999999999</v>
      </c>
      <c r="C13">
        <v>8</v>
      </c>
      <c r="D13">
        <v>275.8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  <c r="N13" t="s">
        <v>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3">
      <c r="A14">
        <v>180</v>
      </c>
      <c r="B14">
        <v>17.3</v>
      </c>
      <c r="C14">
        <v>8</v>
      </c>
      <c r="D14">
        <v>275.8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  <c r="N14" t="s">
        <v>0</v>
      </c>
      <c r="O14" s="9">
        <v>-0.77616837182658638</v>
      </c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3">
      <c r="A15">
        <v>180</v>
      </c>
      <c r="B15">
        <v>15.2</v>
      </c>
      <c r="C15">
        <v>8</v>
      </c>
      <c r="D15">
        <v>275.8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  <c r="N15" t="s">
        <v>1</v>
      </c>
      <c r="O15" s="9">
        <v>0.83244745272181953</v>
      </c>
      <c r="P15" s="9">
        <v>-0.8521619594266131</v>
      </c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3">
      <c r="A16">
        <v>205</v>
      </c>
      <c r="B16">
        <v>10.4</v>
      </c>
      <c r="C16">
        <v>8</v>
      </c>
      <c r="D16">
        <v>472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  <c r="N16" t="s">
        <v>2</v>
      </c>
      <c r="O16" s="9">
        <v>0.79094858636980647</v>
      </c>
      <c r="P16" s="9">
        <v>-0.84755137926247848</v>
      </c>
      <c r="Q16" s="9">
        <v>0.9020328721469989</v>
      </c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>
        <v>215</v>
      </c>
      <c r="B17">
        <v>10.4</v>
      </c>
      <c r="C17">
        <v>8</v>
      </c>
      <c r="D17">
        <v>460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  <c r="N17" t="s">
        <v>4</v>
      </c>
      <c r="O17" s="9">
        <v>-0.44875911687291947</v>
      </c>
      <c r="P17" s="9">
        <v>0.68117190780674908</v>
      </c>
      <c r="Q17" s="9">
        <v>-0.69993811382876991</v>
      </c>
      <c r="R17" s="9">
        <v>-0.71021392716927001</v>
      </c>
      <c r="S17" s="9"/>
      <c r="T17" s="9"/>
      <c r="U17" s="9"/>
      <c r="V17" s="9"/>
      <c r="W17" s="9"/>
      <c r="X17" s="9"/>
      <c r="Y17" s="9"/>
    </row>
    <row r="18" spans="1:25" x14ac:dyDescent="0.3">
      <c r="A18">
        <v>230</v>
      </c>
      <c r="B18">
        <v>14.7</v>
      </c>
      <c r="C18">
        <v>8</v>
      </c>
      <c r="D18">
        <v>440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  <c r="N18" t="s">
        <v>5</v>
      </c>
      <c r="O18" s="9">
        <v>0.6587478873447592</v>
      </c>
      <c r="P18" s="9">
        <v>-0.8676593765172278</v>
      </c>
      <c r="Q18" s="9">
        <v>0.78249579446324091</v>
      </c>
      <c r="R18" s="9">
        <v>0.8879799220581378</v>
      </c>
      <c r="S18" s="9">
        <v>-0.71244064669737173</v>
      </c>
      <c r="T18" s="9"/>
      <c r="U18" s="9"/>
      <c r="V18" s="9"/>
      <c r="W18" s="9"/>
      <c r="X18" s="9"/>
      <c r="Y18" s="9"/>
    </row>
    <row r="19" spans="1:25" x14ac:dyDescent="0.3">
      <c r="A19">
        <v>66</v>
      </c>
      <c r="B19">
        <v>32.4</v>
      </c>
      <c r="C19">
        <v>4</v>
      </c>
      <c r="D19">
        <v>78.7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  <c r="N19" t="s">
        <v>6</v>
      </c>
      <c r="O19" s="9">
        <v>-0.70822338886195324</v>
      </c>
      <c r="P19" s="9">
        <v>0.41868403392177822</v>
      </c>
      <c r="Q19" s="9">
        <v>-0.59124207376886861</v>
      </c>
      <c r="R19" s="9">
        <v>-0.4336978808110139</v>
      </c>
      <c r="S19" s="9">
        <v>9.1204759651182993E-2</v>
      </c>
      <c r="T19" s="9">
        <v>-0.17471587871340488</v>
      </c>
      <c r="U19" s="9"/>
      <c r="V19" s="9"/>
      <c r="W19" s="9"/>
      <c r="X19" s="9"/>
      <c r="Y19" s="9"/>
    </row>
    <row r="20" spans="1:25" x14ac:dyDescent="0.3">
      <c r="A20">
        <v>52</v>
      </c>
      <c r="B20">
        <v>30.4</v>
      </c>
      <c r="C20">
        <v>4</v>
      </c>
      <c r="D20">
        <v>75.7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  <c r="N20" t="s">
        <v>7</v>
      </c>
      <c r="O20" s="9">
        <v>-0.72309673735244961</v>
      </c>
      <c r="P20" s="9">
        <v>0.66403891912759294</v>
      </c>
      <c r="Q20" s="9">
        <v>-0.81081179608300535</v>
      </c>
      <c r="R20" s="9">
        <v>-0.71041589079060019</v>
      </c>
      <c r="S20" s="9">
        <v>0.44027846495534917</v>
      </c>
      <c r="T20" s="9">
        <v>-0.55491567766399397</v>
      </c>
      <c r="U20" s="9">
        <v>0.74453544352625423</v>
      </c>
      <c r="V20" s="9"/>
      <c r="W20" s="9"/>
      <c r="X20" s="9"/>
      <c r="Y20" s="9"/>
    </row>
    <row r="21" spans="1:25" x14ac:dyDescent="0.3">
      <c r="A21">
        <v>65</v>
      </c>
      <c r="B21">
        <v>33.9</v>
      </c>
      <c r="C21">
        <v>4</v>
      </c>
      <c r="D21">
        <v>71.099999999999994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  <c r="N21" t="s">
        <v>8</v>
      </c>
      <c r="O21" s="9">
        <v>-0.24320425718585106</v>
      </c>
      <c r="P21" s="9">
        <v>0.59983242945464765</v>
      </c>
      <c r="Q21" s="9">
        <v>-0.52260704690067539</v>
      </c>
      <c r="R21" s="9">
        <v>-0.59122704006394744</v>
      </c>
      <c r="S21" s="9">
        <v>0.71271112722626973</v>
      </c>
      <c r="T21" s="9">
        <v>-0.69249525883948415</v>
      </c>
      <c r="U21" s="9">
        <v>-0.22986086218488297</v>
      </c>
      <c r="V21" s="9">
        <v>0.16834512458535861</v>
      </c>
      <c r="W21" s="9"/>
      <c r="X21" s="9"/>
      <c r="Y21" s="9"/>
    </row>
    <row r="22" spans="1:25" x14ac:dyDescent="0.3">
      <c r="A22">
        <v>97</v>
      </c>
      <c r="B22">
        <v>21.5</v>
      </c>
      <c r="C22">
        <v>4</v>
      </c>
      <c r="D22">
        <v>120.1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  <c r="N22" t="s">
        <v>9</v>
      </c>
      <c r="O22" s="9">
        <v>-0.12570425822547418</v>
      </c>
      <c r="P22" s="9">
        <v>0.48028475733884218</v>
      </c>
      <c r="Q22" s="9">
        <v>-0.49268659938947124</v>
      </c>
      <c r="R22" s="9">
        <v>-0.55556919856248266</v>
      </c>
      <c r="S22" s="9">
        <v>0.6996101319346647</v>
      </c>
      <c r="T22" s="9">
        <v>-0.58328699653664795</v>
      </c>
      <c r="U22" s="9">
        <v>-0.21268222972036493</v>
      </c>
      <c r="V22" s="9">
        <v>0.20602334873357925</v>
      </c>
      <c r="W22" s="9">
        <v>0.79405876025634348</v>
      </c>
      <c r="X22" s="9"/>
      <c r="Y22" s="9"/>
    </row>
    <row r="23" spans="1:25" ht="15" thickBot="1" x14ac:dyDescent="0.35">
      <c r="A23">
        <v>150</v>
      </c>
      <c r="B23">
        <v>15.5</v>
      </c>
      <c r="C23">
        <v>8</v>
      </c>
      <c r="D23">
        <v>318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  <c r="N23" s="4" t="s">
        <v>10</v>
      </c>
      <c r="O23" s="10">
        <v>0.74981247154911024</v>
      </c>
      <c r="P23" s="10">
        <v>-0.55092507390245871</v>
      </c>
      <c r="Q23" s="10">
        <v>0.52698829374964329</v>
      </c>
      <c r="R23" s="10">
        <v>0.39497686486896932</v>
      </c>
      <c r="S23" s="10">
        <v>-9.0789798868867275E-2</v>
      </c>
      <c r="T23" s="10">
        <v>0.42760593773548722</v>
      </c>
      <c r="U23" s="10">
        <v>-0.65624922833805888</v>
      </c>
      <c r="V23" s="10">
        <v>-0.56960714100684262</v>
      </c>
      <c r="W23" s="10">
        <v>5.7534351070504114E-2</v>
      </c>
      <c r="X23" s="10">
        <v>0.27407283635752228</v>
      </c>
      <c r="Y23" s="10"/>
    </row>
    <row r="24" spans="1:25" x14ac:dyDescent="0.3">
      <c r="A24">
        <v>150</v>
      </c>
      <c r="B24">
        <v>15.2</v>
      </c>
      <c r="C24">
        <v>8</v>
      </c>
      <c r="D24">
        <v>304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25" x14ac:dyDescent="0.3">
      <c r="A25">
        <v>245</v>
      </c>
      <c r="B25">
        <v>13.3</v>
      </c>
      <c r="C25">
        <v>8</v>
      </c>
      <c r="D25">
        <v>350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25" x14ac:dyDescent="0.3">
      <c r="A26">
        <v>175</v>
      </c>
      <c r="B26">
        <v>19.2</v>
      </c>
      <c r="C26">
        <v>8</v>
      </c>
      <c r="D26">
        <v>400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25" x14ac:dyDescent="0.3">
      <c r="A27">
        <v>66</v>
      </c>
      <c r="B27">
        <v>27.3</v>
      </c>
      <c r="C27">
        <v>4</v>
      </c>
      <c r="D27">
        <v>79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25" x14ac:dyDescent="0.3">
      <c r="A28">
        <v>91</v>
      </c>
      <c r="B28">
        <v>26</v>
      </c>
      <c r="C28">
        <v>4</v>
      </c>
      <c r="D28">
        <v>120.3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25" x14ac:dyDescent="0.3">
      <c r="A29">
        <v>113</v>
      </c>
      <c r="B29">
        <v>30.4</v>
      </c>
      <c r="C29">
        <v>4</v>
      </c>
      <c r="D29">
        <v>95.1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25" x14ac:dyDescent="0.3">
      <c r="A30">
        <v>264</v>
      </c>
      <c r="B30">
        <v>15.8</v>
      </c>
      <c r="C30">
        <v>8</v>
      </c>
      <c r="D30">
        <v>351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25" x14ac:dyDescent="0.3">
      <c r="A31">
        <v>175</v>
      </c>
      <c r="B31">
        <v>19.7</v>
      </c>
      <c r="C31">
        <v>6</v>
      </c>
      <c r="D31">
        <v>145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25" x14ac:dyDescent="0.3">
      <c r="A32">
        <v>335</v>
      </c>
      <c r="B32">
        <v>15</v>
      </c>
      <c r="C32">
        <v>8</v>
      </c>
      <c r="D32">
        <v>301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3">
      <c r="A33">
        <v>109</v>
      </c>
      <c r="B33">
        <v>21.4</v>
      </c>
      <c r="C33">
        <v>4</v>
      </c>
      <c r="D33">
        <v>121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conditionalFormatting sqref="O13:X2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4B88-087B-423A-BD23-F1BE9AB6F990}">
  <dimension ref="A1:L38"/>
  <sheetViews>
    <sheetView topLeftCell="A21" zoomScale="134" zoomScaleNormal="134" workbookViewId="0">
      <selection activeCell="I26" sqref="I26"/>
    </sheetView>
  </sheetViews>
  <sheetFormatPr defaultRowHeight="14.4" x14ac:dyDescent="0.3"/>
  <cols>
    <col min="4" max="4" width="23.44140625" customWidth="1"/>
    <col min="5" max="5" width="11.6640625" customWidth="1"/>
    <col min="6" max="6" width="24.5546875" bestFit="1" customWidth="1"/>
    <col min="7" max="7" width="21.88671875" bestFit="1" customWidth="1"/>
    <col min="8" max="8" width="12" bestFit="1" customWidth="1"/>
    <col min="9" max="9" width="28.5546875" customWidth="1"/>
    <col min="10" max="10" width="24.109375" customWidth="1"/>
    <col min="11" max="11" width="33.33203125" customWidth="1"/>
    <col min="12" max="12" width="12.6640625" bestFit="1" customWidth="1"/>
  </cols>
  <sheetData>
    <row r="1" spans="1:7" x14ac:dyDescent="0.3">
      <c r="A1" s="1" t="s">
        <v>3</v>
      </c>
      <c r="B1" s="1" t="s">
        <v>0</v>
      </c>
    </row>
    <row r="2" spans="1:7" x14ac:dyDescent="0.3">
      <c r="A2">
        <v>110</v>
      </c>
      <c r="B2">
        <v>21</v>
      </c>
    </row>
    <row r="3" spans="1:7" x14ac:dyDescent="0.3">
      <c r="A3">
        <v>110</v>
      </c>
      <c r="B3">
        <v>21</v>
      </c>
      <c r="D3" s="1" t="s">
        <v>17</v>
      </c>
    </row>
    <row r="4" spans="1:7" x14ac:dyDescent="0.3">
      <c r="A4">
        <v>93</v>
      </c>
      <c r="B4">
        <v>22.8</v>
      </c>
      <c r="D4" s="1" t="s">
        <v>27</v>
      </c>
    </row>
    <row r="5" spans="1:7" x14ac:dyDescent="0.3">
      <c r="A5">
        <v>110</v>
      </c>
      <c r="B5">
        <v>21.4</v>
      </c>
      <c r="D5" t="s">
        <v>19</v>
      </c>
    </row>
    <row r="6" spans="1:7" x14ac:dyDescent="0.3">
      <c r="A6">
        <v>175</v>
      </c>
      <c r="B6">
        <v>18.7</v>
      </c>
      <c r="D6" t="s">
        <v>18</v>
      </c>
    </row>
    <row r="7" spans="1:7" x14ac:dyDescent="0.3">
      <c r="A7">
        <v>105</v>
      </c>
      <c r="B7">
        <v>18.100000000000001</v>
      </c>
      <c r="D7" s="1" t="s">
        <v>20</v>
      </c>
    </row>
    <row r="8" spans="1:7" x14ac:dyDescent="0.3">
      <c r="A8">
        <v>245</v>
      </c>
      <c r="B8">
        <v>14.3</v>
      </c>
    </row>
    <row r="9" spans="1:7" x14ac:dyDescent="0.3">
      <c r="A9">
        <v>62</v>
      </c>
      <c r="B9">
        <v>24.4</v>
      </c>
      <c r="D9" s="2" t="s">
        <v>25</v>
      </c>
      <c r="F9" s="14" t="s">
        <v>23</v>
      </c>
    </row>
    <row r="10" spans="1:7" ht="15.6" x14ac:dyDescent="0.3">
      <c r="A10">
        <v>95</v>
      </c>
      <c r="B10">
        <v>22.8</v>
      </c>
      <c r="D10" s="15" t="s">
        <v>21</v>
      </c>
      <c r="E10" s="11">
        <f>INTERCEPT(B2:B33,A2:A33)</f>
        <v>30.098860539622493</v>
      </c>
      <c r="F10" t="str">
        <f ca="1">_xlfn.FORMULATEXT(E10)</f>
        <v>=INTERCEPT(B2:B33,A2:A33)</v>
      </c>
    </row>
    <row r="11" spans="1:7" x14ac:dyDescent="0.3">
      <c r="A11">
        <v>123</v>
      </c>
      <c r="B11">
        <v>19.2</v>
      </c>
      <c r="D11" s="12" t="s">
        <v>22</v>
      </c>
      <c r="E11" s="13">
        <f>SLOPE(B2:B33,A2:A33)</f>
        <v>-6.8228278071563661E-2</v>
      </c>
      <c r="F11" t="str">
        <f ca="1">_xlfn.FORMULATEXT(E11)</f>
        <v>=SLOPE(B2:B33,A2:A33)</v>
      </c>
    </row>
    <row r="12" spans="1:7" x14ac:dyDescent="0.3">
      <c r="A12">
        <v>123</v>
      </c>
      <c r="B12">
        <v>17.8</v>
      </c>
      <c r="G12" s="1" t="s">
        <v>24</v>
      </c>
    </row>
    <row r="13" spans="1:7" x14ac:dyDescent="0.3">
      <c r="A13">
        <v>180</v>
      </c>
      <c r="B13">
        <v>16.399999999999999</v>
      </c>
    </row>
    <row r="14" spans="1:7" x14ac:dyDescent="0.3">
      <c r="A14">
        <v>180</v>
      </c>
      <c r="B14">
        <v>17.3</v>
      </c>
    </row>
    <row r="15" spans="1:7" x14ac:dyDescent="0.3">
      <c r="A15">
        <v>180</v>
      </c>
      <c r="B15">
        <v>15.2</v>
      </c>
      <c r="D15" s="2" t="s">
        <v>26</v>
      </c>
    </row>
    <row r="16" spans="1:7" x14ac:dyDescent="0.3">
      <c r="A16">
        <v>205</v>
      </c>
      <c r="B16">
        <v>10.4</v>
      </c>
      <c r="D16" t="s">
        <v>28</v>
      </c>
    </row>
    <row r="17" spans="1:12" ht="15" thickBot="1" x14ac:dyDescent="0.35">
      <c r="A17">
        <v>215</v>
      </c>
      <c r="B17">
        <v>10.4</v>
      </c>
    </row>
    <row r="18" spans="1:12" x14ac:dyDescent="0.3">
      <c r="A18">
        <v>230</v>
      </c>
      <c r="B18">
        <v>14.7</v>
      </c>
      <c r="D18" s="16" t="s">
        <v>29</v>
      </c>
      <c r="E18" s="16"/>
      <c r="I18" s="14" t="s">
        <v>23</v>
      </c>
    </row>
    <row r="19" spans="1:12" x14ac:dyDescent="0.3">
      <c r="A19">
        <v>66</v>
      </c>
      <c r="B19">
        <v>32.4</v>
      </c>
      <c r="D19" t="s">
        <v>30</v>
      </c>
      <c r="E19">
        <v>0.77616837182658638</v>
      </c>
      <c r="F19" s="18" t="s">
        <v>49</v>
      </c>
      <c r="G19" s="19" t="s">
        <v>50</v>
      </c>
      <c r="H19" s="20">
        <f>CORREL(B2:B33,A2:A33)</f>
        <v>-0.77616837182658638</v>
      </c>
      <c r="I19" s="19" t="str">
        <f ca="1">_xlfn.FORMULATEXT(H19)</f>
        <v>=CORREL(B2:B33,A2:A33)</v>
      </c>
    </row>
    <row r="20" spans="1:12" ht="201.6" x14ac:dyDescent="0.3">
      <c r="A20">
        <v>52</v>
      </c>
      <c r="B20">
        <v>30.4</v>
      </c>
      <c r="D20" t="s">
        <v>31</v>
      </c>
      <c r="E20">
        <v>0.60243734142393413</v>
      </c>
      <c r="F20" s="21" t="s">
        <v>53</v>
      </c>
      <c r="G20" s="19" t="s">
        <v>51</v>
      </c>
      <c r="H20" s="19">
        <f>H19^2</f>
        <v>0.60243734142393401</v>
      </c>
      <c r="I20" s="19" t="str">
        <f ca="1">_xlfn.FORMULATEXT(H20)</f>
        <v>=H19^2</v>
      </c>
      <c r="K20" s="17" t="s">
        <v>52</v>
      </c>
      <c r="L20" s="17" t="s">
        <v>54</v>
      </c>
    </row>
    <row r="21" spans="1:12" x14ac:dyDescent="0.3">
      <c r="A21">
        <v>65</v>
      </c>
      <c r="B21">
        <v>33.9</v>
      </c>
      <c r="D21" t="s">
        <v>32</v>
      </c>
      <c r="E21">
        <v>0.589185252804732</v>
      </c>
    </row>
    <row r="22" spans="1:12" x14ac:dyDescent="0.3">
      <c r="A22">
        <v>97</v>
      </c>
      <c r="B22">
        <v>21.5</v>
      </c>
      <c r="D22" t="s">
        <v>33</v>
      </c>
      <c r="E22">
        <v>3.8629622206479564</v>
      </c>
    </row>
    <row r="23" spans="1:12" ht="15" thickBot="1" x14ac:dyDescent="0.35">
      <c r="A23">
        <v>150</v>
      </c>
      <c r="B23">
        <v>15.5</v>
      </c>
      <c r="D23" s="4" t="s">
        <v>34</v>
      </c>
      <c r="E23" s="4">
        <v>32</v>
      </c>
    </row>
    <row r="24" spans="1:12" x14ac:dyDescent="0.3">
      <c r="A24">
        <v>150</v>
      </c>
      <c r="B24">
        <v>15.2</v>
      </c>
    </row>
    <row r="25" spans="1:12" ht="15" thickBot="1" x14ac:dyDescent="0.35">
      <c r="A25">
        <v>245</v>
      </c>
      <c r="B25">
        <v>13.3</v>
      </c>
      <c r="D25" s="1" t="s">
        <v>35</v>
      </c>
      <c r="E25" s="1" t="s">
        <v>55</v>
      </c>
      <c r="F25" s="1"/>
    </row>
    <row r="26" spans="1:12" x14ac:dyDescent="0.3">
      <c r="A26">
        <v>175</v>
      </c>
      <c r="B26">
        <v>19.2</v>
      </c>
      <c r="D26" s="5"/>
      <c r="E26" s="5" t="s">
        <v>40</v>
      </c>
      <c r="F26" s="5" t="s">
        <v>41</v>
      </c>
      <c r="G26" s="5" t="s">
        <v>42</v>
      </c>
      <c r="H26" s="5" t="s">
        <v>43</v>
      </c>
      <c r="I26" s="5" t="s">
        <v>56</v>
      </c>
    </row>
    <row r="27" spans="1:12" x14ac:dyDescent="0.3">
      <c r="A27">
        <v>66</v>
      </c>
      <c r="B27">
        <v>27.3</v>
      </c>
      <c r="D27" t="s">
        <v>36</v>
      </c>
      <c r="E27">
        <v>1</v>
      </c>
      <c r="F27">
        <v>678.37287395539829</v>
      </c>
      <c r="G27">
        <v>678.37287395539829</v>
      </c>
      <c r="H27">
        <v>45.459803260823819</v>
      </c>
      <c r="I27" s="23">
        <v>1.7878352541210598E-7</v>
      </c>
      <c r="J27" s="1" t="s">
        <v>57</v>
      </c>
    </row>
    <row r="28" spans="1:12" ht="72" x14ac:dyDescent="0.3">
      <c r="A28">
        <v>91</v>
      </c>
      <c r="B28">
        <v>26</v>
      </c>
      <c r="D28" t="s">
        <v>37</v>
      </c>
      <c r="E28">
        <v>30</v>
      </c>
      <c r="F28">
        <v>447.67431354460172</v>
      </c>
      <c r="G28">
        <v>14.92247711815339</v>
      </c>
      <c r="J28" s="3" t="s">
        <v>58</v>
      </c>
    </row>
    <row r="29" spans="1:12" ht="15" thickBot="1" x14ac:dyDescent="0.35">
      <c r="A29">
        <v>113</v>
      </c>
      <c r="B29">
        <v>30.4</v>
      </c>
      <c r="D29" s="4" t="s">
        <v>38</v>
      </c>
      <c r="E29" s="4">
        <v>31</v>
      </c>
      <c r="F29" s="4">
        <v>1126.0471875000001</v>
      </c>
      <c r="G29" s="4"/>
      <c r="H29" s="4"/>
    </row>
    <row r="30" spans="1:12" ht="15" thickBot="1" x14ac:dyDescent="0.35">
      <c r="A30">
        <v>264</v>
      </c>
      <c r="B30">
        <v>15.8</v>
      </c>
      <c r="I30" s="64" t="s">
        <v>62</v>
      </c>
      <c r="J30" s="65"/>
    </row>
    <row r="31" spans="1:12" ht="15" thickBot="1" x14ac:dyDescent="0.35">
      <c r="A31">
        <v>175</v>
      </c>
      <c r="B31">
        <v>19.7</v>
      </c>
      <c r="D31" s="5"/>
      <c r="E31" s="5" t="s">
        <v>44</v>
      </c>
      <c r="F31" s="5" t="s">
        <v>33</v>
      </c>
      <c r="G31" s="5" t="s">
        <v>45</v>
      </c>
      <c r="H31" s="5" t="s">
        <v>46</v>
      </c>
      <c r="I31" s="30" t="s">
        <v>47</v>
      </c>
      <c r="J31" s="31" t="s">
        <v>48</v>
      </c>
    </row>
    <row r="32" spans="1:12" x14ac:dyDescent="0.3">
      <c r="A32">
        <v>335</v>
      </c>
      <c r="B32">
        <v>15</v>
      </c>
      <c r="D32" t="s">
        <v>39</v>
      </c>
      <c r="E32" s="25">
        <v>30.098860539622493</v>
      </c>
      <c r="F32">
        <v>1.633920950302906</v>
      </c>
      <c r="G32">
        <v>18.421246470976815</v>
      </c>
      <c r="H32" s="22">
        <v>6.6427360304650858E-18</v>
      </c>
      <c r="I32" s="26">
        <v>26.761948787045323</v>
      </c>
      <c r="J32" s="27">
        <v>33.435772292199658</v>
      </c>
    </row>
    <row r="33" spans="1:10" ht="15" thickBot="1" x14ac:dyDescent="0.35">
      <c r="A33">
        <v>109</v>
      </c>
      <c r="B33">
        <v>21.4</v>
      </c>
      <c r="D33" s="4" t="s">
        <v>3</v>
      </c>
      <c r="E33" s="25">
        <v>-6.8228278071563689E-2</v>
      </c>
      <c r="F33" s="4">
        <v>1.0119303810422772E-2</v>
      </c>
      <c r="G33" s="4">
        <v>-6.7423885427067924</v>
      </c>
      <c r="H33" s="24">
        <v>1.7878352541210566E-7</v>
      </c>
      <c r="I33" s="28">
        <v>-8.8894653520534272E-2</v>
      </c>
      <c r="J33" s="29">
        <v>-4.7561902622593098E-2</v>
      </c>
    </row>
    <row r="35" spans="1:10" x14ac:dyDescent="0.3">
      <c r="H35" s="1" t="s">
        <v>59</v>
      </c>
    </row>
    <row r="36" spans="1:10" x14ac:dyDescent="0.3">
      <c r="D36" s="1" t="s">
        <v>60</v>
      </c>
    </row>
    <row r="38" spans="1:10" x14ac:dyDescent="0.3">
      <c r="D38" t="s">
        <v>61</v>
      </c>
    </row>
  </sheetData>
  <mergeCells count="1"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AC55-6D92-40AA-BAA3-6F4F11484876}">
  <dimension ref="A1:S72"/>
  <sheetViews>
    <sheetView tabSelected="1" topLeftCell="G56" zoomScale="96" zoomScaleNormal="96" workbookViewId="0">
      <selection activeCell="L69" sqref="L69"/>
    </sheetView>
  </sheetViews>
  <sheetFormatPr defaultRowHeight="14.4" x14ac:dyDescent="0.3"/>
  <cols>
    <col min="1" max="1" width="8.88671875" customWidth="1"/>
    <col min="5" max="5" width="14.33203125" bestFit="1" customWidth="1"/>
    <col min="6" max="6" width="14.109375" bestFit="1" customWidth="1"/>
    <col min="7" max="8" width="14.44140625" customWidth="1"/>
    <col min="9" max="9" width="22.5546875" customWidth="1"/>
    <col min="10" max="10" width="26.44140625" customWidth="1"/>
    <col min="11" max="11" width="11.44140625" customWidth="1"/>
    <col min="12" max="13" width="11.21875" customWidth="1"/>
    <col min="14" max="14" width="18.88671875" customWidth="1"/>
    <col min="15" max="15" width="18.33203125" customWidth="1"/>
    <col min="16" max="16" width="23.5546875" customWidth="1"/>
    <col min="17" max="17" width="22.33203125" bestFit="1" customWidth="1"/>
  </cols>
  <sheetData>
    <row r="1" spans="1:17" x14ac:dyDescent="0.3">
      <c r="A1" s="1" t="s">
        <v>3</v>
      </c>
      <c r="B1" s="1" t="s">
        <v>5</v>
      </c>
      <c r="C1" s="1" t="s">
        <v>8</v>
      </c>
      <c r="D1" s="49" t="s">
        <v>0</v>
      </c>
      <c r="E1" s="44" t="s">
        <v>85</v>
      </c>
      <c r="F1" s="40" t="s">
        <v>87</v>
      </c>
      <c r="G1" s="14" t="s">
        <v>23</v>
      </c>
      <c r="H1" s="51" t="s">
        <v>89</v>
      </c>
      <c r="I1" s="50" t="s">
        <v>93</v>
      </c>
      <c r="J1" s="14" t="s">
        <v>23</v>
      </c>
    </row>
    <row r="2" spans="1:17" x14ac:dyDescent="0.3">
      <c r="A2">
        <v>110</v>
      </c>
      <c r="B2">
        <v>2.62</v>
      </c>
      <c r="C2">
        <v>1</v>
      </c>
      <c r="D2">
        <v>21</v>
      </c>
      <c r="E2" s="9">
        <f t="shared" ref="E2:E33" si="0">$L$9+$K$9*A2+$J$9*B2+$I$9*C2</f>
        <v>24.422057814190488</v>
      </c>
      <c r="F2" s="9">
        <f>D2-E2</f>
        <v>-3.422057814190488</v>
      </c>
      <c r="G2" s="9" t="str">
        <f ca="1">_xlfn.FORMULATEXT(F2)</f>
        <v>=D2-E2</v>
      </c>
      <c r="H2" s="54">
        <f>F2^2</f>
        <v>11.710479683662181</v>
      </c>
    </row>
    <row r="3" spans="1:17" x14ac:dyDescent="0.3">
      <c r="A3">
        <v>110</v>
      </c>
      <c r="B3">
        <v>2.875</v>
      </c>
      <c r="C3">
        <v>1</v>
      </c>
      <c r="D3">
        <v>21</v>
      </c>
      <c r="E3" s="9">
        <f t="shared" si="0"/>
        <v>23.688021083669653</v>
      </c>
      <c r="F3" s="9">
        <f t="shared" ref="F3:F33" si="1">D3-E3</f>
        <v>-2.6880210836696534</v>
      </c>
      <c r="G3" s="9" t="str">
        <f t="shared" ref="G3:G33" ca="1" si="2">_xlfn.FORMULATEXT(F3)</f>
        <v>=D3-E3</v>
      </c>
      <c r="H3" s="54">
        <f t="shared" ref="H3:H33" si="3">F3^2</f>
        <v>7.2254573462525782</v>
      </c>
      <c r="I3" s="56" t="s">
        <v>90</v>
      </c>
      <c r="L3" s="1" t="s">
        <v>63</v>
      </c>
      <c r="M3" s="1"/>
      <c r="N3" s="1"/>
      <c r="O3" s="1"/>
    </row>
    <row r="4" spans="1:17" x14ac:dyDescent="0.3">
      <c r="A4">
        <v>93</v>
      </c>
      <c r="B4">
        <v>2.3199999999999998</v>
      </c>
      <c r="C4">
        <v>1</v>
      </c>
      <c r="D4">
        <v>22.8</v>
      </c>
      <c r="E4" s="9">
        <f t="shared" si="0"/>
        <v>25.922768779540142</v>
      </c>
      <c r="F4" s="9">
        <f t="shared" si="1"/>
        <v>-3.1227687795401415</v>
      </c>
      <c r="G4" s="9" t="str">
        <f t="shared" ca="1" si="2"/>
        <v>=D4-E4</v>
      </c>
      <c r="H4" s="54">
        <f t="shared" si="3"/>
        <v>9.7516848504706246</v>
      </c>
      <c r="I4" s="57">
        <f>SUM(H2:H33)</f>
        <v>180.2910716698494</v>
      </c>
      <c r="J4" s="55" t="str">
        <f ca="1">_xlfn.FORMULATEXT(I4)</f>
        <v>=SUM(H2:H33)</v>
      </c>
      <c r="L4" s="1" t="s">
        <v>64</v>
      </c>
    </row>
    <row r="5" spans="1:17" x14ac:dyDescent="0.3">
      <c r="A5">
        <v>110</v>
      </c>
      <c r="B5">
        <v>3.2149999999999999</v>
      </c>
      <c r="C5">
        <v>0</v>
      </c>
      <c r="D5">
        <v>21.4</v>
      </c>
      <c r="E5" s="9">
        <f t="shared" si="0"/>
        <v>20.625595312651914</v>
      </c>
      <c r="F5" s="9">
        <f t="shared" si="1"/>
        <v>0.77440468734808476</v>
      </c>
      <c r="G5" s="9" t="str">
        <f t="shared" ca="1" si="2"/>
        <v>=D5-E5</v>
      </c>
      <c r="H5" s="54">
        <f t="shared" si="3"/>
        <v>0.59970261978668493</v>
      </c>
      <c r="I5" s="42" t="s">
        <v>94</v>
      </c>
      <c r="J5" s="55"/>
    </row>
    <row r="6" spans="1:17" x14ac:dyDescent="0.3">
      <c r="A6">
        <v>175</v>
      </c>
      <c r="B6">
        <v>3.44</v>
      </c>
      <c r="C6">
        <v>0</v>
      </c>
      <c r="D6">
        <v>18.7</v>
      </c>
      <c r="E6" s="9">
        <f t="shared" si="0"/>
        <v>17.541798657575455</v>
      </c>
      <c r="F6" s="9">
        <f t="shared" si="1"/>
        <v>1.1582013424245439</v>
      </c>
      <c r="G6" s="9" t="str">
        <f t="shared" ca="1" si="2"/>
        <v>=D6-E6</v>
      </c>
      <c r="H6" s="54">
        <f t="shared" si="3"/>
        <v>1.3414303495940154</v>
      </c>
      <c r="I6" s="2">
        <f>SQRT(AVERAGE(H2:H33))</f>
        <v>2.3736250735284194</v>
      </c>
      <c r="J6" s="55" t="str">
        <f t="shared" ref="J6" ca="1" si="4">_xlfn.FORMULATEXT(I6)</f>
        <v>=SQRT(AVERAGE(H2:H33))</v>
      </c>
      <c r="K6" s="61" t="s">
        <v>91</v>
      </c>
      <c r="L6" s="62"/>
      <c r="M6" s="62"/>
      <c r="N6" s="63"/>
      <c r="O6" s="63"/>
    </row>
    <row r="7" spans="1:17" x14ac:dyDescent="0.3">
      <c r="A7">
        <v>105</v>
      </c>
      <c r="B7">
        <v>3.46</v>
      </c>
      <c r="C7">
        <v>0</v>
      </c>
      <c r="D7">
        <v>18.100000000000001</v>
      </c>
      <c r="E7" s="9">
        <f t="shared" si="0"/>
        <v>20.107737966036062</v>
      </c>
      <c r="F7" s="9">
        <f t="shared" si="1"/>
        <v>-2.0077379660360606</v>
      </c>
      <c r="G7" s="9" t="str">
        <f t="shared" ca="1" si="2"/>
        <v>=D7-E7</v>
      </c>
      <c r="H7" s="54">
        <f t="shared" si="3"/>
        <v>4.0310117402626178</v>
      </c>
      <c r="K7" s="59" t="s">
        <v>92</v>
      </c>
      <c r="L7" s="58"/>
      <c r="M7" s="58"/>
      <c r="N7" s="32" t="s">
        <v>65</v>
      </c>
      <c r="O7" s="32"/>
    </row>
    <row r="8" spans="1:17" ht="43.2" x14ac:dyDescent="0.3">
      <c r="A8">
        <v>245</v>
      </c>
      <c r="B8">
        <v>3.57</v>
      </c>
      <c r="C8">
        <v>0</v>
      </c>
      <c r="D8">
        <v>14.3</v>
      </c>
      <c r="E8" s="9">
        <f t="shared" si="0"/>
        <v>14.544073037043777</v>
      </c>
      <c r="F8" s="9">
        <f t="shared" si="1"/>
        <v>-0.24407303704377625</v>
      </c>
      <c r="G8" s="9" t="str">
        <f t="shared" ca="1" si="2"/>
        <v>=D8-E8</v>
      </c>
      <c r="H8" s="54">
        <f t="shared" si="3"/>
        <v>5.9571647411772573E-2</v>
      </c>
      <c r="I8" s="52" t="s">
        <v>8</v>
      </c>
      <c r="J8" s="52" t="s">
        <v>5</v>
      </c>
      <c r="K8" s="52" t="s">
        <v>3</v>
      </c>
      <c r="L8" s="52" t="s">
        <v>39</v>
      </c>
      <c r="Q8" s="33" t="s">
        <v>88</v>
      </c>
    </row>
    <row r="9" spans="1:17" x14ac:dyDescent="0.3">
      <c r="A9">
        <v>62</v>
      </c>
      <c r="B9">
        <v>3.19</v>
      </c>
      <c r="C9">
        <v>0</v>
      </c>
      <c r="D9">
        <v>24.4</v>
      </c>
      <c r="E9" s="9">
        <f t="shared" si="0"/>
        <v>22.496538543759435</v>
      </c>
      <c r="F9" s="9">
        <f t="shared" si="1"/>
        <v>1.9034614562405636</v>
      </c>
      <c r="G9" s="9" t="str">
        <f t="shared" ca="1" si="2"/>
        <v>=D9-E9</v>
      </c>
      <c r="H9" s="54">
        <f t="shared" si="3"/>
        <v>3.6231655153934472</v>
      </c>
      <c r="I9" s="60">
        <f>LINEST(D2:D33,A2:C33)</f>
        <v>2.0837101303232957</v>
      </c>
      <c r="J9" s="53">
        <v>-2.87857541380719</v>
      </c>
      <c r="K9" s="53">
        <v>-3.7478725953382114E-2</v>
      </c>
      <c r="L9" s="53">
        <v>34.002875122914062</v>
      </c>
      <c r="Q9" s="1" t="s">
        <v>68</v>
      </c>
    </row>
    <row r="10" spans="1:17" x14ac:dyDescent="0.3">
      <c r="A10">
        <v>95</v>
      </c>
      <c r="B10">
        <v>3.15</v>
      </c>
      <c r="C10">
        <v>0</v>
      </c>
      <c r="D10">
        <v>22.8</v>
      </c>
      <c r="E10" s="9">
        <f t="shared" si="0"/>
        <v>21.374883603850115</v>
      </c>
      <c r="F10" s="9">
        <f t="shared" si="1"/>
        <v>1.4251163961498854</v>
      </c>
      <c r="G10" s="9" t="str">
        <f t="shared" ca="1" si="2"/>
        <v>=D10-E10</v>
      </c>
      <c r="H10" s="54">
        <f t="shared" si="3"/>
        <v>2.0309567425752371</v>
      </c>
      <c r="I10" s="9"/>
      <c r="Q10" s="1" t="s">
        <v>69</v>
      </c>
    </row>
    <row r="11" spans="1:17" x14ac:dyDescent="0.3">
      <c r="A11">
        <v>123</v>
      </c>
      <c r="B11">
        <v>3.44</v>
      </c>
      <c r="C11">
        <v>0</v>
      </c>
      <c r="D11">
        <v>19.2</v>
      </c>
      <c r="E11" s="9">
        <f t="shared" si="0"/>
        <v>19.490692407151329</v>
      </c>
      <c r="F11" s="9">
        <f t="shared" si="1"/>
        <v>-0.29069240715132949</v>
      </c>
      <c r="G11" s="9" t="str">
        <f t="shared" ca="1" si="2"/>
        <v>=D11-E11</v>
      </c>
      <c r="H11" s="54">
        <f t="shared" si="3"/>
        <v>8.4502075575434321E-2</v>
      </c>
      <c r="I11" s="9"/>
    </row>
    <row r="12" spans="1:17" x14ac:dyDescent="0.3">
      <c r="A12">
        <v>123</v>
      </c>
      <c r="B12">
        <v>3.44</v>
      </c>
      <c r="C12">
        <v>0</v>
      </c>
      <c r="D12">
        <v>17.8</v>
      </c>
      <c r="E12" s="9">
        <f t="shared" si="0"/>
        <v>19.490692407151329</v>
      </c>
      <c r="F12" s="9">
        <f t="shared" si="1"/>
        <v>-1.6906924071513281</v>
      </c>
      <c r="G12" s="9" t="str">
        <f t="shared" ca="1" si="2"/>
        <v>=D12-E12</v>
      </c>
      <c r="H12" s="54">
        <f t="shared" si="3"/>
        <v>2.8584408155991521</v>
      </c>
      <c r="I12" s="9"/>
    </row>
    <row r="13" spans="1:17" x14ac:dyDescent="0.3">
      <c r="A13">
        <v>180</v>
      </c>
      <c r="B13">
        <v>4.07</v>
      </c>
      <c r="C13">
        <v>0</v>
      </c>
      <c r="D13">
        <v>16.399999999999999</v>
      </c>
      <c r="E13" s="9">
        <f t="shared" si="0"/>
        <v>15.540902517110018</v>
      </c>
      <c r="F13" s="9">
        <f t="shared" si="1"/>
        <v>0.85909748288998067</v>
      </c>
      <c r="G13" s="9" t="str">
        <f t="shared" ca="1" si="2"/>
        <v>=D13-E13</v>
      </c>
      <c r="H13" s="54">
        <f t="shared" si="3"/>
        <v>0.73804848510790066</v>
      </c>
      <c r="I13" s="9"/>
    </row>
    <row r="14" spans="1:17" x14ac:dyDescent="0.3">
      <c r="A14">
        <v>180</v>
      </c>
      <c r="B14">
        <v>3.73</v>
      </c>
      <c r="C14">
        <v>0</v>
      </c>
      <c r="D14">
        <v>17.3</v>
      </c>
      <c r="E14" s="9">
        <f t="shared" si="0"/>
        <v>16.519618157804466</v>
      </c>
      <c r="F14" s="9">
        <f t="shared" si="1"/>
        <v>0.78038184219553486</v>
      </c>
      <c r="G14" s="9" t="str">
        <f t="shared" ca="1" si="2"/>
        <v>=D14-E14</v>
      </c>
      <c r="H14" s="54">
        <f t="shared" si="3"/>
        <v>0.60899581962849669</v>
      </c>
      <c r="I14" s="9"/>
    </row>
    <row r="15" spans="1:17" x14ac:dyDescent="0.3">
      <c r="A15">
        <v>180</v>
      </c>
      <c r="B15">
        <v>3.78</v>
      </c>
      <c r="C15">
        <v>0</v>
      </c>
      <c r="D15">
        <v>15.2</v>
      </c>
      <c r="E15" s="9">
        <f t="shared" si="0"/>
        <v>16.375689387114104</v>
      </c>
      <c r="F15" s="9">
        <f t="shared" si="1"/>
        <v>-1.1756893871141045</v>
      </c>
      <c r="G15" s="9" t="str">
        <f t="shared" ca="1" si="2"/>
        <v>=D15-E15</v>
      </c>
      <c r="H15" s="54">
        <f t="shared" si="3"/>
        <v>1.3822455349727387</v>
      </c>
      <c r="I15" s="9"/>
    </row>
    <row r="16" spans="1:17" x14ac:dyDescent="0.3">
      <c r="A16">
        <v>205</v>
      </c>
      <c r="B16">
        <v>5.25</v>
      </c>
      <c r="C16">
        <v>0</v>
      </c>
      <c r="D16">
        <v>10.4</v>
      </c>
      <c r="E16" s="9">
        <f t="shared" si="0"/>
        <v>11.207215379982983</v>
      </c>
      <c r="F16" s="9">
        <f t="shared" si="1"/>
        <v>-0.80721537998298309</v>
      </c>
      <c r="G16" s="9" t="str">
        <f t="shared" ca="1" si="2"/>
        <v>=D16-E16</v>
      </c>
      <c r="H16" s="54">
        <f t="shared" si="3"/>
        <v>0.65159666968107177</v>
      </c>
      <c r="I16" s="9"/>
    </row>
    <row r="17" spans="1:9" x14ac:dyDescent="0.3">
      <c r="A17">
        <v>215</v>
      </c>
      <c r="B17">
        <v>5.4240000000000004</v>
      </c>
      <c r="C17">
        <v>0</v>
      </c>
      <c r="D17">
        <v>10.4</v>
      </c>
      <c r="E17" s="9">
        <f t="shared" si="0"/>
        <v>10.331555998446708</v>
      </c>
      <c r="F17" s="9">
        <f t="shared" si="1"/>
        <v>6.8444001553292111E-2</v>
      </c>
      <c r="G17" s="9" t="str">
        <f t="shared" ca="1" si="2"/>
        <v>=D17-E17</v>
      </c>
      <c r="H17" s="54">
        <f t="shared" si="3"/>
        <v>4.6845813486270527E-3</v>
      </c>
      <c r="I17" s="9"/>
    </row>
    <row r="18" spans="1:9" x14ac:dyDescent="0.3">
      <c r="A18">
        <v>230</v>
      </c>
      <c r="B18">
        <v>5.3449999999999998</v>
      </c>
      <c r="C18">
        <v>0</v>
      </c>
      <c r="D18">
        <v>14.7</v>
      </c>
      <c r="E18" s="9">
        <f t="shared" si="0"/>
        <v>9.9967825668367478</v>
      </c>
      <c r="F18" s="9">
        <f t="shared" si="1"/>
        <v>4.7032174331632515</v>
      </c>
      <c r="G18" s="9" t="str">
        <f t="shared" ca="1" si="2"/>
        <v>=D18-E18</v>
      </c>
      <c r="H18" s="54">
        <f t="shared" si="3"/>
        <v>22.120254223610726</v>
      </c>
      <c r="I18" s="9"/>
    </row>
    <row r="19" spans="1:9" x14ac:dyDescent="0.3">
      <c r="A19">
        <v>66</v>
      </c>
      <c r="B19">
        <v>2.2000000000000002</v>
      </c>
      <c r="C19">
        <v>1</v>
      </c>
      <c r="D19">
        <v>32.4</v>
      </c>
      <c r="E19" s="9">
        <f t="shared" si="0"/>
        <v>27.280123429938321</v>
      </c>
      <c r="F19" s="9">
        <f t="shared" si="1"/>
        <v>5.1198765700616775</v>
      </c>
      <c r="G19" s="9" t="str">
        <f t="shared" ca="1" si="2"/>
        <v>=D19-E19</v>
      </c>
      <c r="H19" s="54">
        <f t="shared" si="3"/>
        <v>26.213136092666527</v>
      </c>
      <c r="I19" s="9"/>
    </row>
    <row r="20" spans="1:9" x14ac:dyDescent="0.3">
      <c r="A20">
        <v>52</v>
      </c>
      <c r="B20">
        <v>1.615</v>
      </c>
      <c r="C20">
        <v>1</v>
      </c>
      <c r="D20">
        <v>30.4</v>
      </c>
      <c r="E20" s="9">
        <f t="shared" si="0"/>
        <v>29.488792210362874</v>
      </c>
      <c r="F20" s="9">
        <f t="shared" si="1"/>
        <v>0.91120778963712468</v>
      </c>
      <c r="G20" s="9" t="str">
        <f t="shared" ca="1" si="2"/>
        <v>=D20-E20</v>
      </c>
      <c r="H20" s="54">
        <f t="shared" si="3"/>
        <v>0.83029963589537448</v>
      </c>
      <c r="I20" s="9"/>
    </row>
    <row r="21" spans="1:9" x14ac:dyDescent="0.3">
      <c r="A21">
        <v>65</v>
      </c>
      <c r="B21">
        <v>1.835</v>
      </c>
      <c r="C21">
        <v>1</v>
      </c>
      <c r="D21">
        <v>33.9</v>
      </c>
      <c r="E21" s="9">
        <f t="shared" si="0"/>
        <v>28.368282181931328</v>
      </c>
      <c r="F21" s="9">
        <f t="shared" si="1"/>
        <v>5.531717818068671</v>
      </c>
      <c r="G21" s="9" t="str">
        <f t="shared" ca="1" si="2"/>
        <v>=D21-E21</v>
      </c>
      <c r="H21" s="54">
        <f t="shared" si="3"/>
        <v>30.599902018738419</v>
      </c>
      <c r="I21" s="9"/>
    </row>
    <row r="22" spans="1:9" x14ac:dyDescent="0.3">
      <c r="A22">
        <v>97</v>
      </c>
      <c r="B22">
        <v>2.4649999999999999</v>
      </c>
      <c r="C22">
        <v>0</v>
      </c>
      <c r="D22">
        <v>21.5</v>
      </c>
      <c r="E22" s="9">
        <f t="shared" si="0"/>
        <v>23.271750310401274</v>
      </c>
      <c r="F22" s="9">
        <f t="shared" si="1"/>
        <v>-1.7717503104012735</v>
      </c>
      <c r="G22" s="9" t="str">
        <f t="shared" ca="1" si="2"/>
        <v>=D22-E22</v>
      </c>
      <c r="H22" s="54">
        <f t="shared" si="3"/>
        <v>3.139099162407009</v>
      </c>
      <c r="I22" s="9"/>
    </row>
    <row r="23" spans="1:9" x14ac:dyDescent="0.3">
      <c r="A23">
        <v>150</v>
      </c>
      <c r="B23">
        <v>3.52</v>
      </c>
      <c r="C23">
        <v>0</v>
      </c>
      <c r="D23">
        <v>15.5</v>
      </c>
      <c r="E23" s="9">
        <f t="shared" si="0"/>
        <v>18.248480773305438</v>
      </c>
      <c r="F23" s="9">
        <f t="shared" si="1"/>
        <v>-2.7484807733054382</v>
      </c>
      <c r="G23" s="9" t="str">
        <f t="shared" ca="1" si="2"/>
        <v>=D23-E23</v>
      </c>
      <c r="H23" s="54">
        <f t="shared" si="3"/>
        <v>7.5541465612296594</v>
      </c>
      <c r="I23" s="9"/>
    </row>
    <row r="24" spans="1:9" x14ac:dyDescent="0.3">
      <c r="A24">
        <v>150</v>
      </c>
      <c r="B24">
        <v>3.4350000000000001</v>
      </c>
      <c r="C24">
        <v>0</v>
      </c>
      <c r="D24">
        <v>15.2</v>
      </c>
      <c r="E24" s="9">
        <f t="shared" si="0"/>
        <v>18.49315968347905</v>
      </c>
      <c r="F24" s="9">
        <f t="shared" si="1"/>
        <v>-3.2931596834790504</v>
      </c>
      <c r="G24" s="9" t="str">
        <f t="shared" ca="1" si="2"/>
        <v>=D24-E24</v>
      </c>
      <c r="H24" s="54">
        <f t="shared" si="3"/>
        <v>10.84490070089184</v>
      </c>
      <c r="I24" s="9"/>
    </row>
    <row r="25" spans="1:9" x14ac:dyDescent="0.3">
      <c r="A25">
        <v>245</v>
      </c>
      <c r="B25">
        <v>3.84</v>
      </c>
      <c r="C25">
        <v>0</v>
      </c>
      <c r="D25">
        <v>13.3</v>
      </c>
      <c r="E25" s="9">
        <f t="shared" si="0"/>
        <v>13.766857675315835</v>
      </c>
      <c r="F25" s="9">
        <f t="shared" si="1"/>
        <v>-0.46685767531583444</v>
      </c>
      <c r="G25" s="9" t="str">
        <f t="shared" ca="1" si="2"/>
        <v>=D25-E25</v>
      </c>
      <c r="H25" s="54">
        <f t="shared" si="3"/>
        <v>0.21795608900130509</v>
      </c>
    </row>
    <row r="26" spans="1:9" x14ac:dyDescent="0.3">
      <c r="A26">
        <v>175</v>
      </c>
      <c r="B26">
        <v>3.8450000000000002</v>
      </c>
      <c r="C26">
        <v>0</v>
      </c>
      <c r="D26">
        <v>19.2</v>
      </c>
      <c r="E26" s="9">
        <f t="shared" si="0"/>
        <v>16.375975614983545</v>
      </c>
      <c r="F26" s="9">
        <f t="shared" si="1"/>
        <v>2.8240243850164539</v>
      </c>
      <c r="G26" s="9" t="str">
        <f t="shared" ca="1" si="2"/>
        <v>=D26-E26</v>
      </c>
      <c r="H26" s="54">
        <f t="shared" si="3"/>
        <v>7.9751137271675612</v>
      </c>
    </row>
    <row r="27" spans="1:9" x14ac:dyDescent="0.3">
      <c r="A27">
        <v>66</v>
      </c>
      <c r="B27">
        <v>1.9350000000000001</v>
      </c>
      <c r="C27">
        <v>1</v>
      </c>
      <c r="D27">
        <v>27.3</v>
      </c>
      <c r="E27" s="9">
        <f t="shared" si="0"/>
        <v>28.042945914597226</v>
      </c>
      <c r="F27" s="9">
        <f t="shared" si="1"/>
        <v>-0.74294591459722525</v>
      </c>
      <c r="G27" s="9" t="str">
        <f t="shared" ca="1" si="2"/>
        <v>=D27-E27</v>
      </c>
      <c r="H27" s="54">
        <f t="shared" si="3"/>
        <v>0.55196863201670754</v>
      </c>
    </row>
    <row r="28" spans="1:9" x14ac:dyDescent="0.3">
      <c r="A28">
        <v>91</v>
      </c>
      <c r="B28">
        <v>2.14</v>
      </c>
      <c r="C28">
        <v>1</v>
      </c>
      <c r="D28">
        <v>26</v>
      </c>
      <c r="E28" s="9">
        <f t="shared" si="0"/>
        <v>26.515869805932201</v>
      </c>
      <c r="F28" s="9">
        <f t="shared" si="1"/>
        <v>-0.51586980593220133</v>
      </c>
      <c r="G28" s="9" t="str">
        <f t="shared" ca="1" si="2"/>
        <v>=D28-E28</v>
      </c>
      <c r="H28" s="54">
        <f t="shared" si="3"/>
        <v>0.26612165667252707</v>
      </c>
    </row>
    <row r="29" spans="1:9" x14ac:dyDescent="0.3">
      <c r="A29">
        <v>113</v>
      </c>
      <c r="B29">
        <v>1.5129999999999999</v>
      </c>
      <c r="C29">
        <v>1</v>
      </c>
      <c r="D29">
        <v>30.4</v>
      </c>
      <c r="E29" s="9">
        <f t="shared" si="0"/>
        <v>27.4962046194149</v>
      </c>
      <c r="F29" s="9">
        <f t="shared" si="1"/>
        <v>2.9037953805850982</v>
      </c>
      <c r="G29" s="9" t="str">
        <f t="shared" ca="1" si="2"/>
        <v>=D29-E29</v>
      </c>
      <c r="H29" s="54">
        <f t="shared" si="3"/>
        <v>8.4320276123073548</v>
      </c>
    </row>
    <row r="30" spans="1:9" x14ac:dyDescent="0.3">
      <c r="A30">
        <v>264</v>
      </c>
      <c r="B30">
        <v>3.17</v>
      </c>
      <c r="C30">
        <v>1</v>
      </c>
      <c r="D30">
        <v>15.8</v>
      </c>
      <c r="E30" s="9">
        <f t="shared" si="0"/>
        <v>17.06711753977569</v>
      </c>
      <c r="F30" s="9">
        <f t="shared" si="1"/>
        <v>-1.2671175397756897</v>
      </c>
      <c r="G30" s="9" t="str">
        <f t="shared" ca="1" si="2"/>
        <v>=D30-E30</v>
      </c>
      <c r="H30" s="54">
        <f t="shared" si="3"/>
        <v>1.6055868596071967</v>
      </c>
    </row>
    <row r="31" spans="1:9" x14ac:dyDescent="0.3">
      <c r="A31">
        <v>175</v>
      </c>
      <c r="B31">
        <v>2.77</v>
      </c>
      <c r="C31">
        <v>1</v>
      </c>
      <c r="D31">
        <v>19.7</v>
      </c>
      <c r="E31" s="9">
        <f t="shared" si="0"/>
        <v>21.554154315149571</v>
      </c>
      <c r="F31" s="9">
        <f t="shared" si="1"/>
        <v>-1.8541543151495716</v>
      </c>
      <c r="G31" s="9" t="str">
        <f t="shared" ca="1" si="2"/>
        <v>=D31-E31</v>
      </c>
      <c r="H31" s="54">
        <f t="shared" si="3"/>
        <v>3.4378882243877769</v>
      </c>
    </row>
    <row r="32" spans="1:9" x14ac:dyDescent="0.3">
      <c r="A32">
        <v>335</v>
      </c>
      <c r="B32">
        <v>3.57</v>
      </c>
      <c r="C32">
        <v>1</v>
      </c>
      <c r="D32">
        <v>15</v>
      </c>
      <c r="E32" s="9">
        <f t="shared" si="0"/>
        <v>13.254697831562682</v>
      </c>
      <c r="F32" s="9">
        <f t="shared" si="1"/>
        <v>1.745302168437318</v>
      </c>
      <c r="G32" s="9" t="str">
        <f t="shared" ca="1" si="2"/>
        <v>=D32-E32</v>
      </c>
      <c r="H32" s="54">
        <f t="shared" si="3"/>
        <v>3.0460796591520043</v>
      </c>
    </row>
    <row r="33" spans="1:17" x14ac:dyDescent="0.3">
      <c r="A33">
        <v>109</v>
      </c>
      <c r="B33">
        <v>2.78</v>
      </c>
      <c r="C33">
        <v>1</v>
      </c>
      <c r="D33">
        <v>21.4</v>
      </c>
      <c r="E33" s="9">
        <f t="shared" si="0"/>
        <v>23.998964473934723</v>
      </c>
      <c r="F33" s="9">
        <f t="shared" si="1"/>
        <v>-2.5989644739347249</v>
      </c>
      <c r="G33" s="9" t="str">
        <f t="shared" ca="1" si="2"/>
        <v>=D33-E33</v>
      </c>
      <c r="H33" s="54">
        <f t="shared" si="3"/>
        <v>6.7546163367748013</v>
      </c>
    </row>
    <row r="35" spans="1:17" x14ac:dyDescent="0.3">
      <c r="K35" s="32" t="s">
        <v>66</v>
      </c>
      <c r="L35" s="32"/>
      <c r="M35" s="32"/>
    </row>
    <row r="37" spans="1:17" x14ac:dyDescent="0.3">
      <c r="K37" t="s">
        <v>28</v>
      </c>
    </row>
    <row r="38" spans="1:17" ht="15" thickBot="1" x14ac:dyDescent="0.35"/>
    <row r="39" spans="1:17" x14ac:dyDescent="0.3">
      <c r="K39" s="16" t="s">
        <v>29</v>
      </c>
      <c r="L39" s="16"/>
      <c r="Q39" s="14" t="s">
        <v>23</v>
      </c>
    </row>
    <row r="40" spans="1:17" x14ac:dyDescent="0.3">
      <c r="K40" t="s">
        <v>30</v>
      </c>
      <c r="L40" s="45">
        <v>0.91645529354564448</v>
      </c>
      <c r="M40" s="47" t="s">
        <v>86</v>
      </c>
      <c r="N40" s="47"/>
      <c r="O40" s="48"/>
      <c r="P40" s="46">
        <f>CORREL(D2:D33,E2:E33)</f>
        <v>0.91645529354564437</v>
      </c>
      <c r="Q40" s="20" t="str">
        <f ca="1">_xlfn.FORMULATEXT(P40)</f>
        <v>=CORREL(D2:D33,E2:E33)</v>
      </c>
    </row>
    <row r="41" spans="1:17" x14ac:dyDescent="0.3">
      <c r="K41" s="35" t="s">
        <v>31</v>
      </c>
      <c r="L41" s="35">
        <v>0.83989030506783335</v>
      </c>
      <c r="M41" t="s">
        <v>72</v>
      </c>
    </row>
    <row r="42" spans="1:17" x14ac:dyDescent="0.3">
      <c r="K42" t="s">
        <v>32</v>
      </c>
      <c r="L42">
        <v>0.82273569489652976</v>
      </c>
    </row>
    <row r="43" spans="1:17" x14ac:dyDescent="0.3">
      <c r="K43" t="s">
        <v>33</v>
      </c>
      <c r="L43">
        <v>2.5375119399426995</v>
      </c>
    </row>
    <row r="44" spans="1:17" ht="15" thickBot="1" x14ac:dyDescent="0.35">
      <c r="K44" s="4" t="s">
        <v>34</v>
      </c>
      <c r="L44" s="4">
        <v>32</v>
      </c>
      <c r="M44" t="s">
        <v>77</v>
      </c>
    </row>
    <row r="46" spans="1:17" ht="15" thickBot="1" x14ac:dyDescent="0.35">
      <c r="K46" t="s">
        <v>35</v>
      </c>
    </row>
    <row r="47" spans="1:17" x14ac:dyDescent="0.3">
      <c r="K47" s="5"/>
      <c r="L47" s="5" t="s">
        <v>40</v>
      </c>
      <c r="M47" s="5" t="s">
        <v>41</v>
      </c>
      <c r="N47" s="5" t="s">
        <v>42</v>
      </c>
      <c r="O47" s="5" t="s">
        <v>43</v>
      </c>
      <c r="P47" s="5" t="s">
        <v>67</v>
      </c>
    </row>
    <row r="48" spans="1:17" x14ac:dyDescent="0.3">
      <c r="K48" t="s">
        <v>36</v>
      </c>
      <c r="L48">
        <v>3</v>
      </c>
      <c r="M48">
        <v>945.75611583015075</v>
      </c>
      <c r="N48">
        <v>315.25203861005025</v>
      </c>
      <c r="O48">
        <v>48.960034456091059</v>
      </c>
      <c r="P48" s="34">
        <v>2.9078715492971068E-11</v>
      </c>
      <c r="Q48" s="1" t="s">
        <v>70</v>
      </c>
    </row>
    <row r="49" spans="11:19" ht="100.8" x14ac:dyDescent="0.3">
      <c r="K49" t="s">
        <v>37</v>
      </c>
      <c r="L49">
        <v>28</v>
      </c>
      <c r="M49">
        <v>180.29107166984934</v>
      </c>
      <c r="N49">
        <v>6.4389668453517626</v>
      </c>
      <c r="Q49" s="17" t="s">
        <v>71</v>
      </c>
    </row>
    <row r="50" spans="11:19" ht="15" thickBot="1" x14ac:dyDescent="0.35">
      <c r="K50" s="4" t="s">
        <v>38</v>
      </c>
      <c r="L50" s="4">
        <v>31</v>
      </c>
      <c r="M50" s="4">
        <v>1126.0471875000001</v>
      </c>
      <c r="N50" s="4"/>
      <c r="O50" s="4"/>
      <c r="P50" s="4"/>
    </row>
    <row r="51" spans="11:19" ht="15" thickBot="1" x14ac:dyDescent="0.35"/>
    <row r="52" spans="11:19" x14ac:dyDescent="0.3">
      <c r="K52" s="5"/>
      <c r="L52" s="5" t="s">
        <v>44</v>
      </c>
      <c r="M52" s="5" t="s">
        <v>33</v>
      </c>
      <c r="N52" s="5" t="s">
        <v>45</v>
      </c>
      <c r="O52" s="5" t="s">
        <v>46</v>
      </c>
      <c r="P52" s="5" t="s">
        <v>47</v>
      </c>
      <c r="Q52" s="5" t="s">
        <v>48</v>
      </c>
    </row>
    <row r="53" spans="11:19" x14ac:dyDescent="0.3">
      <c r="K53" t="s">
        <v>39</v>
      </c>
      <c r="L53" s="37">
        <v>34.002875122914062</v>
      </c>
      <c r="M53">
        <v>2.6426593369900306</v>
      </c>
      <c r="N53">
        <v>12.866915779482603</v>
      </c>
      <c r="O53" s="36">
        <v>2.8240301965831147E-13</v>
      </c>
      <c r="P53">
        <v>28.589632863691797</v>
      </c>
      <c r="Q53">
        <v>39.416117382136328</v>
      </c>
    </row>
    <row r="54" spans="11:19" x14ac:dyDescent="0.3">
      <c r="K54" t="s">
        <v>3</v>
      </c>
      <c r="L54" s="37">
        <v>-3.7478725953382114E-2</v>
      </c>
      <c r="M54">
        <v>9.6054221574033462E-3</v>
      </c>
      <c r="N54">
        <v>-3.90183016833836</v>
      </c>
      <c r="O54" s="36">
        <v>5.4640226580877677E-4</v>
      </c>
      <c r="P54">
        <v>-5.7154541300565409E-2</v>
      </c>
      <c r="Q54">
        <v>-1.7802910606198815E-2</v>
      </c>
    </row>
    <row r="55" spans="11:19" x14ac:dyDescent="0.3">
      <c r="K55" t="s">
        <v>5</v>
      </c>
      <c r="L55" s="37">
        <v>-2.8785754138071864</v>
      </c>
      <c r="M55">
        <v>0.90497053803057714</v>
      </c>
      <c r="N55">
        <v>-3.1808498650924313</v>
      </c>
      <c r="O55" s="36">
        <v>3.5740310794737246E-3</v>
      </c>
      <c r="P55">
        <v>-4.7323235270233059</v>
      </c>
      <c r="Q55">
        <v>-1.0248273005910673</v>
      </c>
    </row>
    <row r="56" spans="11:19" ht="15" thickBot="1" x14ac:dyDescent="0.35">
      <c r="K56" s="4" t="s">
        <v>8</v>
      </c>
      <c r="L56" s="38">
        <v>2.0837101303232957</v>
      </c>
      <c r="M56" s="4">
        <v>1.3764201523049431</v>
      </c>
      <c r="N56" s="4">
        <v>1.5138619750909124</v>
      </c>
      <c r="O56" s="41">
        <v>0.14126823673653088</v>
      </c>
      <c r="P56" s="4">
        <v>-0.73575873976904793</v>
      </c>
      <c r="Q56" s="4">
        <v>4.9031790004156388</v>
      </c>
    </row>
    <row r="57" spans="11:19" x14ac:dyDescent="0.3">
      <c r="O57" s="43" t="s">
        <v>81</v>
      </c>
      <c r="R57" s="1"/>
      <c r="S57" s="1"/>
    </row>
    <row r="58" spans="11:19" x14ac:dyDescent="0.3">
      <c r="O58" t="s">
        <v>76</v>
      </c>
    </row>
    <row r="59" spans="11:19" ht="172.8" x14ac:dyDescent="0.3">
      <c r="O59" s="17" t="s">
        <v>78</v>
      </c>
    </row>
    <row r="61" spans="11:19" x14ac:dyDescent="0.3">
      <c r="K61" s="1" t="s">
        <v>64</v>
      </c>
    </row>
    <row r="62" spans="11:19" x14ac:dyDescent="0.3">
      <c r="K62" s="39" t="s">
        <v>73</v>
      </c>
      <c r="L62" s="39"/>
      <c r="M62" s="39"/>
      <c r="N62" s="39"/>
      <c r="O62" s="39"/>
    </row>
    <row r="64" spans="11:19" x14ac:dyDescent="0.3">
      <c r="K64" s="42" t="s">
        <v>80</v>
      </c>
    </row>
    <row r="65" spans="11:12" x14ac:dyDescent="0.3">
      <c r="K65" t="s">
        <v>74</v>
      </c>
      <c r="L65">
        <v>200</v>
      </c>
    </row>
    <row r="66" spans="11:12" x14ac:dyDescent="0.3">
      <c r="K66" t="s">
        <v>5</v>
      </c>
      <c r="L66">
        <v>3.5</v>
      </c>
    </row>
    <row r="67" spans="11:12" x14ac:dyDescent="0.3">
      <c r="K67" t="s">
        <v>75</v>
      </c>
      <c r="L67">
        <v>1</v>
      </c>
    </row>
    <row r="68" spans="11:12" x14ac:dyDescent="0.3">
      <c r="K68" s="40" t="s">
        <v>79</v>
      </c>
      <c r="L68" s="40">
        <f xml:space="preserve"> L53+L54*L65+L55*L66+L56*L67</f>
        <v>18.515826114235786</v>
      </c>
    </row>
    <row r="70" spans="11:12" x14ac:dyDescent="0.3">
      <c r="K70" s="1" t="s">
        <v>82</v>
      </c>
      <c r="L70" s="1"/>
    </row>
    <row r="71" spans="11:12" x14ac:dyDescent="0.3">
      <c r="K71" s="42" t="s">
        <v>80</v>
      </c>
      <c r="L71" t="s">
        <v>84</v>
      </c>
    </row>
    <row r="72" spans="11:12" x14ac:dyDescent="0.3">
      <c r="K72" s="43" t="s">
        <v>81</v>
      </c>
      <c r="L7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mtcars</vt:lpstr>
      <vt:lpstr>Simple Linear Regression </vt:lpstr>
      <vt:lpstr>Multiple Linear Regression  </vt:lpstr>
      <vt:lpstr>Scatter Plot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2020-11-28T23:58:38Z</dcterms:created>
  <dcterms:modified xsi:type="dcterms:W3CDTF">2023-11-14T11:38:45Z</dcterms:modified>
</cp:coreProperties>
</file>