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o\Desktop\"/>
    </mc:Choice>
  </mc:AlternateContent>
  <xr:revisionPtr revIDLastSave="0" documentId="13_ncr:1_{CEBB130C-5385-49F0-BB1C-04F0EB72A1E4}" xr6:coauthVersionLast="36" xr6:coauthVersionMax="36" xr10:uidLastSave="{00000000-0000-0000-0000-000000000000}"/>
  <bookViews>
    <workbookView xWindow="0" yWindow="0" windowWidth="25600" windowHeight="12440" xr2:uid="{AC976EC7-1853-4158-A761-068C6E6B03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O4" i="1"/>
  <c r="P4" i="1"/>
  <c r="N4" i="1"/>
  <c r="K4" i="1"/>
  <c r="K10" i="1"/>
  <c r="K9" i="1"/>
  <c r="K8" i="1"/>
  <c r="K7" i="1"/>
  <c r="K6" i="1"/>
  <c r="J4" i="1"/>
  <c r="J10" i="1"/>
  <c r="J9" i="1"/>
  <c r="J8" i="1"/>
  <c r="J7" i="1"/>
  <c r="J6" i="1"/>
  <c r="I4" i="1"/>
  <c r="I10" i="1"/>
  <c r="I9" i="1"/>
  <c r="I8" i="1"/>
  <c r="I7" i="1"/>
  <c r="I6" i="1"/>
  <c r="H4" i="1"/>
  <c r="H10" i="1"/>
  <c r="H9" i="1"/>
  <c r="H8" i="1"/>
  <c r="H7" i="1"/>
  <c r="H6" i="1"/>
  <c r="G4" i="1"/>
  <c r="G10" i="1"/>
  <c r="G9" i="1"/>
  <c r="G8" i="1"/>
  <c r="G7" i="1"/>
  <c r="G6" i="1"/>
  <c r="K5" i="1"/>
  <c r="J5" i="1"/>
  <c r="I5" i="1"/>
  <c r="H5" i="1"/>
  <c r="G5" i="1"/>
  <c r="F4" i="1"/>
  <c r="E4" i="1"/>
  <c r="D4" i="1"/>
  <c r="F10" i="1"/>
  <c r="F9" i="1"/>
  <c r="F8" i="1"/>
  <c r="F7" i="1"/>
  <c r="E10" i="1"/>
  <c r="E9" i="1"/>
  <c r="E8" i="1"/>
  <c r="E7" i="1"/>
  <c r="D10" i="1"/>
  <c r="D9" i="1"/>
  <c r="D8" i="1"/>
  <c r="D7" i="1"/>
  <c r="F6" i="1"/>
  <c r="F5" i="1"/>
  <c r="E6" i="1"/>
  <c r="E5" i="1"/>
  <c r="D6" i="1"/>
  <c r="D5" i="1"/>
</calcChain>
</file>

<file path=xl/sharedStrings.xml><?xml version="1.0" encoding="utf-8"?>
<sst xmlns="http://schemas.openxmlformats.org/spreadsheetml/2006/main" count="16" uniqueCount="14">
  <si>
    <t>Score</t>
  </si>
  <si>
    <t>6+</t>
  </si>
  <si>
    <t>Warfarin</t>
  </si>
  <si>
    <t>Dabi150</t>
  </si>
  <si>
    <t>Dabi110</t>
  </si>
  <si>
    <t>Riva</t>
  </si>
  <si>
    <t>Apix</t>
  </si>
  <si>
    <t>N</t>
  </si>
  <si>
    <t>Edox60</t>
  </si>
  <si>
    <t>Edox30</t>
  </si>
  <si>
    <t>No Tx</t>
  </si>
  <si>
    <t>all</t>
  </si>
  <si>
    <t>any OAC</t>
  </si>
  <si>
    <t>NOACs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</si>
</sst>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r>
              <a:rPr lang="en-US" sz="1800"/>
              <a:t>Estimated</a:t>
            </a:r>
            <a:r>
              <a:rPr lang="en-US" sz="1800" baseline="0"/>
              <a:t> Stroke in a hypothetical Japanese AF Population (N=100,000)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 SemiConden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338670211171559E-2"/>
          <c:y val="0.1012098816321871"/>
          <c:w val="0.93827139256789094"/>
          <c:h val="0.770000858126418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No Tx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Sheet1!$B$4:$B$10</c:f>
              <c:strCache>
                <c:ptCount val="7"/>
                <c:pt idx="0">
                  <c:v>all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6+</c:v>
                </c:pt>
              </c:strCache>
            </c:strRef>
          </c:cat>
          <c:val>
            <c:numRef>
              <c:f>Sheet1!$D$4:$D$10</c:f>
              <c:numCache>
                <c:formatCode>0.00%</c:formatCode>
                <c:ptCount val="7"/>
                <c:pt idx="0">
                  <c:v>2.0633000000000002E-2</c:v>
                </c:pt>
                <c:pt idx="1">
                  <c:v>6.0000000000000001E-3</c:v>
                </c:pt>
                <c:pt idx="2">
                  <c:v>9.4999999999999998E-3</c:v>
                </c:pt>
                <c:pt idx="3">
                  <c:v>1.9599999999999999E-2</c:v>
                </c:pt>
                <c:pt idx="4">
                  <c:v>5.45E-2</c:v>
                </c:pt>
                <c:pt idx="5">
                  <c:v>9.06E-2</c:v>
                </c:pt>
                <c:pt idx="6">
                  <c:v>0.13700000000000001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7-482C-8C76-CB506678EEA2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Warfarin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Sheet1!$B$4:$B$10</c:f>
              <c:strCache>
                <c:ptCount val="7"/>
                <c:pt idx="0">
                  <c:v>all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6+</c:v>
                </c:pt>
              </c:strCache>
            </c:strRef>
          </c:cat>
          <c:val>
            <c:numRef>
              <c:f>Sheet1!$E$4:$E$10</c:f>
              <c:numCache>
                <c:formatCode>0.00%</c:formatCode>
                <c:ptCount val="7"/>
                <c:pt idx="0">
                  <c:v>7.4279999999999997E-3</c:v>
                </c:pt>
                <c:pt idx="1">
                  <c:v>2.161111111111111E-3</c:v>
                </c:pt>
                <c:pt idx="2">
                  <c:v>3.4190476190476189E-3</c:v>
                </c:pt>
                <c:pt idx="3">
                  <c:v>7.0571428571428564E-3</c:v>
                </c:pt>
                <c:pt idx="4">
                  <c:v>1.9625E-2</c:v>
                </c:pt>
                <c:pt idx="5">
                  <c:v>3.2614285714285714E-2</c:v>
                </c:pt>
                <c:pt idx="6">
                  <c:v>4.9299999999999997E-2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E7-482C-8C76-CB506678EEA2}"/>
            </c:ext>
          </c:extLst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Dabi150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Sheet1!$B$4:$B$10</c:f>
              <c:strCache>
                <c:ptCount val="7"/>
                <c:pt idx="0">
                  <c:v>all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6+</c:v>
                </c:pt>
              </c:strCache>
            </c:strRef>
          </c:cat>
          <c:val>
            <c:numRef>
              <c:f>Sheet1!$F$4:$F$10</c:f>
              <c:numCache>
                <c:formatCode>0.00%</c:formatCode>
                <c:ptCount val="7"/>
                <c:pt idx="0">
                  <c:v>4.8279999999999998E-3</c:v>
                </c:pt>
                <c:pt idx="1">
                  <c:v>1.4055555555555555E-3</c:v>
                </c:pt>
                <c:pt idx="2">
                  <c:v>2.2238095238095237E-3</c:v>
                </c:pt>
                <c:pt idx="3">
                  <c:v>4.5857142857142858E-3</c:v>
                </c:pt>
                <c:pt idx="4">
                  <c:v>1.27625E-2</c:v>
                </c:pt>
                <c:pt idx="5">
                  <c:v>2.12E-2</c:v>
                </c:pt>
                <c:pt idx="6">
                  <c:v>3.2049999999999995E-2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6E7-482C-8C76-CB506678EEA2}"/>
            </c:ext>
          </c:extLst>
        </c:ser>
        <c:ser>
          <c:idx val="3"/>
          <c:order val="3"/>
          <c:tx>
            <c:strRef>
              <c:f>Sheet1!$G$3</c:f>
              <c:strCache>
                <c:ptCount val="1"/>
                <c:pt idx="0">
                  <c:v>Dabi110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Sheet1!$B$4:$B$10</c:f>
              <c:strCache>
                <c:ptCount val="7"/>
                <c:pt idx="0">
                  <c:v>all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6+</c:v>
                </c:pt>
              </c:strCache>
            </c:strRef>
          </c:cat>
          <c:val>
            <c:numRef>
              <c:f>Sheet1!$G$4:$G$10</c:f>
              <c:numCache>
                <c:formatCode>0.00%</c:formatCode>
                <c:ptCount val="7"/>
                <c:pt idx="0">
                  <c:v>6.685E-3</c:v>
                </c:pt>
                <c:pt idx="1">
                  <c:v>1.9444444444444444E-3</c:v>
                </c:pt>
                <c:pt idx="2">
                  <c:v>3.0761904761904759E-3</c:v>
                </c:pt>
                <c:pt idx="3">
                  <c:v>6.3523809523809522E-3</c:v>
                </c:pt>
                <c:pt idx="4">
                  <c:v>1.7662500000000001E-2</c:v>
                </c:pt>
                <c:pt idx="5">
                  <c:v>2.9357142857142856E-2</c:v>
                </c:pt>
                <c:pt idx="6">
                  <c:v>4.4350000000000001E-2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6E7-482C-8C76-CB506678EEA2}"/>
            </c:ext>
          </c:extLst>
        </c:ser>
        <c:ser>
          <c:idx val="4"/>
          <c:order val="4"/>
          <c:tx>
            <c:strRef>
              <c:f>Sheet1!$H$3</c:f>
              <c:strCache>
                <c:ptCount val="1"/>
                <c:pt idx="0">
                  <c:v>Riva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Sheet1!$B$4:$B$10</c:f>
              <c:strCache>
                <c:ptCount val="7"/>
                <c:pt idx="0">
                  <c:v>all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6+</c:v>
                </c:pt>
              </c:strCache>
            </c:strRef>
          </c:cat>
          <c:val>
            <c:numRef>
              <c:f>Sheet1!$H$4:$H$10</c:f>
              <c:numCache>
                <c:formatCode>0.00%</c:formatCode>
                <c:ptCount val="7"/>
                <c:pt idx="0">
                  <c:v>6.5370000000000003E-3</c:v>
                </c:pt>
                <c:pt idx="1">
                  <c:v>1.9000000000000002E-3</c:v>
                </c:pt>
                <c:pt idx="2">
                  <c:v>3.0095238095238096E-3</c:v>
                </c:pt>
                <c:pt idx="3">
                  <c:v>6.2095238095238097E-3</c:v>
                </c:pt>
                <c:pt idx="4">
                  <c:v>1.7274999999999999E-2</c:v>
                </c:pt>
                <c:pt idx="5">
                  <c:v>2.87E-2</c:v>
                </c:pt>
                <c:pt idx="6">
                  <c:v>4.3400000000000001E-2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6E7-482C-8C76-CB506678EEA2}"/>
            </c:ext>
          </c:extLst>
        </c:ser>
        <c:ser>
          <c:idx val="5"/>
          <c:order val="5"/>
          <c:tx>
            <c:strRef>
              <c:f>Sheet1!$I$3</c:f>
              <c:strCache>
                <c:ptCount val="1"/>
                <c:pt idx="0">
                  <c:v>Apix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Sheet1!$B$4:$B$10</c:f>
              <c:strCache>
                <c:ptCount val="7"/>
                <c:pt idx="0">
                  <c:v>all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6+</c:v>
                </c:pt>
              </c:strCache>
            </c:strRef>
          </c:cat>
          <c:val>
            <c:numRef>
              <c:f>Sheet1!$I$4:$I$10</c:f>
              <c:numCache>
                <c:formatCode>0.00%</c:formatCode>
                <c:ptCount val="7"/>
                <c:pt idx="0">
                  <c:v>5.6879999999999995E-3</c:v>
                </c:pt>
                <c:pt idx="1">
                  <c:v>1.7055555555555554E-3</c:v>
                </c:pt>
                <c:pt idx="2">
                  <c:v>2.7000000000000001E-3</c:v>
                </c:pt>
                <c:pt idx="3">
                  <c:v>5.5761904761904759E-3</c:v>
                </c:pt>
                <c:pt idx="4">
                  <c:v>1.55E-2</c:v>
                </c:pt>
                <c:pt idx="5">
                  <c:v>2.5771428571428574E-2</c:v>
                </c:pt>
                <c:pt idx="6">
                  <c:v>3.8950000000000005E-2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6E7-482C-8C76-CB506678EEA2}"/>
            </c:ext>
          </c:extLst>
        </c:ser>
        <c:ser>
          <c:idx val="6"/>
          <c:order val="6"/>
          <c:tx>
            <c:strRef>
              <c:f>Sheet1!$J$3</c:f>
              <c:strCache>
                <c:ptCount val="1"/>
                <c:pt idx="0">
                  <c:v>Edox60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Sheet1!$B$4:$B$10</c:f>
              <c:strCache>
                <c:ptCount val="7"/>
                <c:pt idx="0">
                  <c:v>all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6+</c:v>
                </c:pt>
              </c:strCache>
            </c:strRef>
          </c:cat>
          <c:val>
            <c:numRef>
              <c:f>Sheet1!$J$4:$J$10</c:f>
              <c:numCache>
                <c:formatCode>0.00%</c:formatCode>
                <c:ptCount val="7"/>
                <c:pt idx="0">
                  <c:v>6.4620000000000007E-3</c:v>
                </c:pt>
                <c:pt idx="1">
                  <c:v>1.8777777777777777E-3</c:v>
                </c:pt>
                <c:pt idx="2">
                  <c:v>2.976190476190476E-3</c:v>
                </c:pt>
                <c:pt idx="3">
                  <c:v>6.1380952380952385E-3</c:v>
                </c:pt>
                <c:pt idx="4">
                  <c:v>1.7075E-2</c:v>
                </c:pt>
                <c:pt idx="5">
                  <c:v>2.8371428571428572E-2</c:v>
                </c:pt>
                <c:pt idx="6">
                  <c:v>4.2900000000000001E-2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6E7-482C-8C76-CB506678EEA2}"/>
            </c:ext>
          </c:extLst>
        </c:ser>
        <c:ser>
          <c:idx val="7"/>
          <c:order val="7"/>
          <c:tx>
            <c:strRef>
              <c:f>Sheet1!$K$3</c:f>
              <c:strCache>
                <c:ptCount val="1"/>
                <c:pt idx="0">
                  <c:v>Edox30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Sheet1!$B$4:$B$10</c:f>
              <c:strCache>
                <c:ptCount val="7"/>
                <c:pt idx="0">
                  <c:v>all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6+</c:v>
                </c:pt>
              </c:strCache>
            </c:strRef>
          </c:cat>
          <c:val>
            <c:numRef>
              <c:f>Sheet1!$K$4:$K$10</c:f>
              <c:numCache>
                <c:formatCode>0.00%</c:formatCode>
                <c:ptCount val="7"/>
                <c:pt idx="0">
                  <c:v>8.3940000000000004E-3</c:v>
                </c:pt>
                <c:pt idx="1">
                  <c:v>2.4444444444444444E-3</c:v>
                </c:pt>
                <c:pt idx="2">
                  <c:v>3.8619047619047617E-3</c:v>
                </c:pt>
                <c:pt idx="3">
                  <c:v>7.976190476190477E-3</c:v>
                </c:pt>
                <c:pt idx="4">
                  <c:v>2.2175E-2</c:v>
                </c:pt>
                <c:pt idx="5">
                  <c:v>3.6857142857142859E-2</c:v>
                </c:pt>
                <c:pt idx="6">
                  <c:v>5.57E-2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6E7-482C-8C76-CB506678E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518880"/>
        <c:axId val="1838762704"/>
      </c:barChart>
      <c:catAx>
        <c:axId val="183351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 SemiConden" panose="020B0502040204020203" pitchFamily="34" charset="0"/>
                    <a:ea typeface="+mn-ea"/>
                    <a:cs typeface="+mn-cs"/>
                  </a:defRPr>
                </a:pPr>
                <a:r>
                  <a:rPr lang="en-US" sz="1100"/>
                  <a:t>CHA2DS2-VaSc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 SemiConden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838762704"/>
        <c:crosses val="autoZero"/>
        <c:auto val="1"/>
        <c:lblAlgn val="ctr"/>
        <c:lblOffset val="100"/>
        <c:noMultiLvlLbl val="0"/>
      </c:catAx>
      <c:valAx>
        <c:axId val="183876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83351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964985058573677"/>
          <c:y val="0.10301051461818048"/>
          <c:w val="0.56069622986734979"/>
          <c:h val="7.7094996893122644E-2"/>
        </c:manualLayout>
      </c:layout>
      <c:overlay val="0"/>
      <c:spPr>
        <a:solidFill>
          <a:schemeClr val="lt1"/>
        </a:solidFill>
        <a:ln w="12700" cap="flat" cmpd="sng" algn="ctr">
          <a:noFill/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/>
              </a:solidFill>
              <a:latin typeface="Bahnschrift SemiBold SemiConden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ahnschrift SemiBold SemiConden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55E-2"/>
          <c:y val="5.0925925925925923E-2"/>
          <c:w val="0.94444444444444442"/>
          <c:h val="0.8241203703703703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17D-40EC-9128-3FD08DED625A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7D-40EC-9128-3FD08DED625A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17D-40EC-9128-3FD08DED62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hnschrift SemiBold SemiConden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Sheet1!$M$3:$P$3</c:f>
              <c:strCache>
                <c:ptCount val="4"/>
                <c:pt idx="0">
                  <c:v>No Tx</c:v>
                </c:pt>
                <c:pt idx="1">
                  <c:v>any OAC</c:v>
                </c:pt>
                <c:pt idx="2">
                  <c:v>Warfarin</c:v>
                </c:pt>
                <c:pt idx="3">
                  <c:v>NOACs</c:v>
                </c:pt>
              </c:strCache>
            </c:strRef>
          </c:cat>
          <c:val>
            <c:numRef>
              <c:f>Sheet1!$M$4:$P$4</c:f>
              <c:numCache>
                <c:formatCode>0.00%</c:formatCode>
                <c:ptCount val="4"/>
                <c:pt idx="0">
                  <c:v>2.0633000000000002E-2</c:v>
                </c:pt>
                <c:pt idx="1">
                  <c:v>6.5745714285714279E-3</c:v>
                </c:pt>
                <c:pt idx="2">
                  <c:v>7.4279999999999997E-3</c:v>
                </c:pt>
                <c:pt idx="3">
                  <c:v>6.4623333333333338E-3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D-40EC-9128-3FD08DED62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"/>
        <c:axId val="2026806544"/>
        <c:axId val="1842782992"/>
      </c:barChart>
      <c:catAx>
        <c:axId val="202680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842782992"/>
        <c:crosses val="autoZero"/>
        <c:auto val="1"/>
        <c:lblAlgn val="ctr"/>
        <c:lblOffset val="100"/>
        <c:noMultiLvlLbl val="0"/>
      </c:catAx>
      <c:valAx>
        <c:axId val="184278299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20268065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>
          <a:latin typeface="Bahnschrift SemiBold SemiConden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503115</xdr:colOff>
      <xdr:row>34</xdr:row>
      <xdr:rowOff>58616</xdr:rowOff>
    </xdr:from>
    <xdr:to>
      <xdr:col>4</xdr:col>
      <xdr:colOff>205154</xdr:colOff>
      <xdr:row>36</xdr:row>
      <xdr:rowOff>156308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A4A20134-E14E-4D7A-9709-CDF32FE825D4}"/>
            </a:ext>
          </a:extLst>
        </xdr:cNvPr>
        <xdr:cNvCxnSpPr/>
      </xdr:nvCxnSpPr>
      <xdr:spPr>
        <a:xfrm flipH="1">
          <a:off x="1724269" y="6369539"/>
          <a:ext cx="923193" cy="468923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15142</xdr:colOff>
      <xdr:row>13</xdr:row>
      <xdr:rowOff>137258</xdr:rowOff>
    </xdr:from>
    <xdr:to>
      <xdr:col>16</xdr:col>
      <xdr:colOff>568780</xdr:colOff>
      <xdr:row>41</xdr:row>
      <xdr:rowOff>160704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3A4ADE07-61F5-4BF1-9020-ABC09AFE87A7}"/>
            </a:ext>
          </a:extLst>
        </xdr:cNvPr>
        <xdr:cNvGrpSpPr/>
      </xdr:nvGrpSpPr>
      <xdr:grpSpPr>
        <a:xfrm>
          <a:off x="624742" y="2531208"/>
          <a:ext cx="9697638" cy="5179646"/>
          <a:chOff x="624742" y="2531208"/>
          <a:chExt cx="9697638" cy="5179646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1ECC4697-79EB-48F5-BAEE-74CD31AAFDEA}"/>
              </a:ext>
            </a:extLst>
          </xdr:cNvPr>
          <xdr:cNvGrpSpPr/>
        </xdr:nvGrpSpPr>
        <xdr:grpSpPr>
          <a:xfrm>
            <a:off x="624742" y="2531208"/>
            <a:ext cx="9697638" cy="5179646"/>
            <a:chOff x="612042" y="2512158"/>
            <a:chExt cx="9697638" cy="5179646"/>
          </a:xfrm>
        </xdr:grpSpPr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266E173-4F88-49C8-8AA6-2F693B83A5CB}"/>
                </a:ext>
              </a:extLst>
            </xdr:cNvPr>
            <xdr:cNvGraphicFramePr/>
          </xdr:nvGraphicFramePr>
          <xdr:xfrm>
            <a:off x="612042" y="2512158"/>
            <a:ext cx="9693519" cy="517964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D6C4436-1DBD-4119-9380-992DBA9B3502}"/>
                </a:ext>
              </a:extLst>
            </xdr:cNvPr>
            <xdr:cNvGraphicFramePr/>
          </xdr:nvGraphicFramePr>
          <xdr:xfrm>
            <a:off x="1417028" y="3602404"/>
            <a:ext cx="2489688" cy="272121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9B7E3E0-D061-4EFA-A064-EB8D470D3F6A}"/>
                </a:ext>
              </a:extLst>
            </xdr:cNvPr>
            <xdr:cNvSpPr txBox="1"/>
          </xdr:nvSpPr>
          <xdr:spPr>
            <a:xfrm>
              <a:off x="8043995" y="7423150"/>
              <a:ext cx="2265685" cy="2155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r"/>
              <a:r>
                <a:rPr lang="en-US" sz="800">
                  <a:solidFill>
                    <a:schemeClr val="bg1">
                      <a:lumMod val="50000"/>
                    </a:schemeClr>
                  </a:solidFill>
                  <a:latin typeface="Bahnschrift Light Condensed" panose="020B0502040204020203" pitchFamily="34" charset="0"/>
                </a:rPr>
                <a:t>Senoo K, Lane</a:t>
              </a:r>
              <a:r>
                <a:rPr lang="en-US" sz="800" baseline="0">
                  <a:solidFill>
                    <a:schemeClr val="bg1">
                      <a:lumMod val="50000"/>
                    </a:schemeClr>
                  </a:solidFill>
                  <a:latin typeface="Bahnschrift Light Condensed" panose="020B0502040204020203" pitchFamily="34" charset="0"/>
                </a:rPr>
                <a:t> DA, Lip GYH. Int J Cardiol 2015.</a:t>
              </a:r>
              <a:endParaRPr lang="en-US" sz="800">
                <a:solidFill>
                  <a:schemeClr val="bg1">
                    <a:lumMod val="50000"/>
                  </a:schemeClr>
                </a:solidFill>
                <a:latin typeface="Bahnschrift Light Condensed" panose="020B0502040204020203" pitchFamily="34" charset="0"/>
              </a:endParaRPr>
            </a:p>
          </xdr:txBody>
        </xdr:sp>
      </xdr:grp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2F0AF6EA-835D-4B16-80FD-C8659057700C}"/>
              </a:ext>
            </a:extLst>
          </xdr:cNvPr>
          <xdr:cNvCxnSpPr>
            <a:stCxn id="4" idx="2"/>
          </xdr:cNvCxnSpPr>
        </xdr:nvCxnSpPr>
        <xdr:spPr>
          <a:xfrm flipH="1">
            <a:off x="1841500" y="6342673"/>
            <a:ext cx="833072" cy="439127"/>
          </a:xfrm>
          <a:prstGeom prst="straightConnector1">
            <a:avLst/>
          </a:prstGeom>
          <a:ln w="19050">
            <a:solidFill>
              <a:schemeClr val="bg2">
                <a:lumMod val="50000"/>
              </a:schemeClr>
            </a:solidFill>
            <a:headEnd type="none" w="med" len="med"/>
            <a:tailEnd type="arrow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1622-ACFD-4DCB-BB99-C4CEE3096800}">
  <dimension ref="B3:P10"/>
  <sheetViews>
    <sheetView tabSelected="1" topLeftCell="A9" zoomScaleNormal="100" workbookViewId="0">
      <selection activeCell="A19" sqref="A19"/>
    </sheetView>
  </sheetViews>
  <sheetFormatPr defaultRowHeight="14.5" x14ac:dyDescent="0.35"/>
  <cols>
    <col min="4" max="11" width="8.7265625" style="1"/>
  </cols>
  <sheetData>
    <row r="3" spans="2:16" x14ac:dyDescent="0.35">
      <c r="B3" t="s">
        <v>0</v>
      </c>
      <c r="C3" t="s">
        <v>7</v>
      </c>
      <c r="D3" s="1" t="s">
        <v>10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8</v>
      </c>
      <c r="K3" s="1" t="s">
        <v>9</v>
      </c>
      <c r="M3" s="1" t="s">
        <v>10</v>
      </c>
      <c r="N3" s="1" t="s">
        <v>12</v>
      </c>
      <c r="O3" s="1" t="s">
        <v>2</v>
      </c>
      <c r="P3" s="1" t="s">
        <v>13</v>
      </c>
    </row>
    <row r="4" spans="2:16" x14ac:dyDescent="0.35">
      <c r="B4" t="s">
        <v>11</v>
      </c>
      <c r="C4">
        <v>100000</v>
      </c>
      <c r="D4" s="1">
        <f>2063.3/C4</f>
        <v>2.0633000000000002E-2</v>
      </c>
      <c r="E4" s="1">
        <f>742.8/C4</f>
        <v>7.4279999999999997E-3</v>
      </c>
      <c r="F4" s="1">
        <f>482.8/C4</f>
        <v>4.8279999999999998E-3</v>
      </c>
      <c r="G4" s="1">
        <f>668.5/C4</f>
        <v>6.685E-3</v>
      </c>
      <c r="H4" s="1">
        <f>653.7/C4</f>
        <v>6.5370000000000003E-3</v>
      </c>
      <c r="I4" s="1">
        <f>568.8/C4</f>
        <v>5.6879999999999995E-3</v>
      </c>
      <c r="J4" s="1">
        <f>646.2/C4</f>
        <v>6.4620000000000007E-3</v>
      </c>
      <c r="K4" s="1">
        <f>839.4/C4</f>
        <v>8.3940000000000004E-3</v>
      </c>
      <c r="M4" s="2">
        <f>D4</f>
        <v>2.0633000000000002E-2</v>
      </c>
      <c r="N4" s="1">
        <f>(724.8+482.8+668.5+653.7+586.8+646.2+839.4)/700000</f>
        <v>6.5745714285714279E-3</v>
      </c>
      <c r="O4" s="2">
        <f>E4</f>
        <v>7.4279999999999997E-3</v>
      </c>
      <c r="P4" s="1">
        <f>(482.8+668.5+653.7+586.8+646.2+839.4)/600000</f>
        <v>6.4623333333333338E-3</v>
      </c>
    </row>
    <row r="5" spans="2:16" x14ac:dyDescent="0.35">
      <c r="B5">
        <v>1</v>
      </c>
      <c r="C5">
        <v>18000</v>
      </c>
      <c r="D5" s="1">
        <f>108/C5</f>
        <v>6.0000000000000001E-3</v>
      </c>
      <c r="E5" s="1">
        <f>38.9/C5</f>
        <v>2.161111111111111E-3</v>
      </c>
      <c r="F5" s="1">
        <f>25.3/C5</f>
        <v>1.4055555555555555E-3</v>
      </c>
      <c r="G5" s="1">
        <f>35/C5</f>
        <v>1.9444444444444444E-3</v>
      </c>
      <c r="H5" s="1">
        <f>34.2/C5</f>
        <v>1.9000000000000002E-3</v>
      </c>
      <c r="I5" s="1">
        <f>30.7/C5</f>
        <v>1.7055555555555554E-3</v>
      </c>
      <c r="J5" s="1">
        <f>33.8/C5</f>
        <v>1.8777777777777777E-3</v>
      </c>
      <c r="K5" s="1">
        <f>44/C5</f>
        <v>2.4444444444444444E-3</v>
      </c>
    </row>
    <row r="6" spans="2:16" x14ac:dyDescent="0.35">
      <c r="B6">
        <v>2</v>
      </c>
      <c r="C6">
        <v>21000</v>
      </c>
      <c r="D6" s="1">
        <f>199.5/C6</f>
        <v>9.4999999999999998E-3</v>
      </c>
      <c r="E6" s="1">
        <f>71.8/C6</f>
        <v>3.4190476190476189E-3</v>
      </c>
      <c r="F6" s="1">
        <f>46.7/C6</f>
        <v>2.2238095238095237E-3</v>
      </c>
      <c r="G6" s="1">
        <f>64.6/C6</f>
        <v>3.0761904761904759E-3</v>
      </c>
      <c r="H6" s="1">
        <f>63.2/C6</f>
        <v>3.0095238095238096E-3</v>
      </c>
      <c r="I6" s="1">
        <f>56.7/C6</f>
        <v>2.7000000000000001E-3</v>
      </c>
      <c r="J6" s="1">
        <f>62.5/C6</f>
        <v>2.976190476190476E-3</v>
      </c>
      <c r="K6" s="1">
        <f>81.1/C6</f>
        <v>3.8619047619047617E-3</v>
      </c>
    </row>
    <row r="7" spans="2:16" x14ac:dyDescent="0.35">
      <c r="B7">
        <v>3</v>
      </c>
      <c r="C7">
        <v>21000</v>
      </c>
      <c r="D7" s="1">
        <f>411.6/C7</f>
        <v>1.9599999999999999E-2</v>
      </c>
      <c r="E7" s="1">
        <f>148.2/C7</f>
        <v>7.0571428571428564E-3</v>
      </c>
      <c r="F7" s="1">
        <f>96.3/C7</f>
        <v>4.5857142857142858E-3</v>
      </c>
      <c r="G7" s="1">
        <f>133.4/C7</f>
        <v>6.3523809523809522E-3</v>
      </c>
      <c r="H7" s="1">
        <f>130.4/C7</f>
        <v>6.2095238095238097E-3</v>
      </c>
      <c r="I7" s="1">
        <f>117.1/C7</f>
        <v>5.5761904761904759E-3</v>
      </c>
      <c r="J7" s="1">
        <f>128.9/C7</f>
        <v>6.1380952380952385E-3</v>
      </c>
      <c r="K7" s="1">
        <f>167.5/C7</f>
        <v>7.976190476190477E-3</v>
      </c>
    </row>
    <row r="8" spans="2:16" x14ac:dyDescent="0.35">
      <c r="B8">
        <v>4</v>
      </c>
      <c r="C8">
        <v>8000</v>
      </c>
      <c r="D8" s="1">
        <f>436/C8</f>
        <v>5.45E-2</v>
      </c>
      <c r="E8" s="1">
        <f>157/C8</f>
        <v>1.9625E-2</v>
      </c>
      <c r="F8" s="1">
        <f>102.1/C8</f>
        <v>1.27625E-2</v>
      </c>
      <c r="G8" s="1">
        <f>141.3/C8</f>
        <v>1.7662500000000001E-2</v>
      </c>
      <c r="H8" s="1">
        <f>138.2/C8</f>
        <v>1.7274999999999999E-2</v>
      </c>
      <c r="I8" s="1">
        <f>124/C8</f>
        <v>1.55E-2</v>
      </c>
      <c r="J8" s="1">
        <f>136.6/C8</f>
        <v>1.7075E-2</v>
      </c>
      <c r="K8" s="1">
        <f>177.4/C8</f>
        <v>2.2175E-2</v>
      </c>
    </row>
    <row r="9" spans="2:16" x14ac:dyDescent="0.35">
      <c r="B9">
        <v>5</v>
      </c>
      <c r="C9">
        <v>7000</v>
      </c>
      <c r="D9" s="1">
        <f>634.2/C9</f>
        <v>9.06E-2</v>
      </c>
      <c r="E9" s="1">
        <f>228.3/C9</f>
        <v>3.2614285714285714E-2</v>
      </c>
      <c r="F9" s="1">
        <f>148.4/C9</f>
        <v>2.12E-2</v>
      </c>
      <c r="G9" s="1">
        <f>205.5/C9</f>
        <v>2.9357142857142856E-2</v>
      </c>
      <c r="H9" s="1">
        <f>200.9/C9</f>
        <v>2.87E-2</v>
      </c>
      <c r="I9" s="1">
        <f>180.4/C9</f>
        <v>2.5771428571428574E-2</v>
      </c>
      <c r="J9" s="1">
        <f>198.6/C9</f>
        <v>2.8371428571428572E-2</v>
      </c>
      <c r="K9" s="1">
        <f>258/C9</f>
        <v>3.6857142857142859E-2</v>
      </c>
    </row>
    <row r="10" spans="2:16" x14ac:dyDescent="0.35">
      <c r="B10" t="s">
        <v>1</v>
      </c>
      <c r="C10">
        <v>2000</v>
      </c>
      <c r="D10" s="1">
        <f>274/C10</f>
        <v>0.13700000000000001</v>
      </c>
      <c r="E10" s="1">
        <f>98.6/C10</f>
        <v>4.9299999999999997E-2</v>
      </c>
      <c r="F10" s="1">
        <f>64.1/C10</f>
        <v>3.2049999999999995E-2</v>
      </c>
      <c r="G10" s="1">
        <f>88.7/C10</f>
        <v>4.4350000000000001E-2</v>
      </c>
      <c r="H10" s="1">
        <f>86.8/C10</f>
        <v>4.3400000000000001E-2</v>
      </c>
      <c r="I10" s="1">
        <f>77.9/C10</f>
        <v>3.8950000000000005E-2</v>
      </c>
      <c r="J10" s="1">
        <f>85.8/C10</f>
        <v>4.2900000000000001E-2</v>
      </c>
      <c r="K10" s="1">
        <f>111.4/C10</f>
        <v>5.57E-2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Sirin Apiyasawat</dc:creator>
  <cp:lastModifiedBy>Sirin Apiyasawat</cp:lastModifiedBy>
  <dcterms:created xsi:type="dcterms:W3CDTF">2020-07-07T02:37:11Z</dcterms:created>
  <dcterms:modified xsi:type="dcterms:W3CDTF">2020-07-07T04:06:54Z</dcterms:modified>
</cp:coreProperties>
</file>