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40722am\Downloads\Higher Education\"/>
    </mc:Choice>
  </mc:AlternateContent>
  <xr:revisionPtr revIDLastSave="0" documentId="13_ncr:1_{A8BF6E5B-1CDA-4D2F-97BD-F8E9837414C7}" xr6:coauthVersionLast="47" xr6:coauthVersionMax="47" xr10:uidLastSave="{00000000-0000-0000-0000-000000000000}"/>
  <bookViews>
    <workbookView xWindow="-108" yWindow="-108" windowWidth="23256" windowHeight="12456" xr2:uid="{23E6B5ED-5E8A-4E55-A940-9F12B3E6AA86}"/>
  </bookViews>
  <sheets>
    <sheet name="Dashboard" sheetId="13" r:id="rId1"/>
    <sheet name="Students" sheetId="1" r:id="rId2"/>
    <sheet name="Higher Education (summary)" sheetId="2" r:id="rId3"/>
    <sheet name="Programme 1" sheetId="3" r:id="rId4"/>
    <sheet name="Programme 2" sheetId="4" r:id="rId5"/>
    <sheet name="Programme 3" sheetId="5" r:id="rId6"/>
    <sheet name="Programme 4" sheetId="6" r:id="rId7"/>
    <sheet name="Programme 5" sheetId="7" r:id="rId8"/>
    <sheet name="Programme 6" sheetId="8" r:id="rId9"/>
    <sheet name="NRF" sheetId="10" r:id="rId10"/>
    <sheet name="Subsidies" sheetId="11" r:id="rId11"/>
    <sheet name="Sheet15" sheetId="15" r:id="rId12"/>
    <sheet name="Sheet16" sheetId="16" r:id="rId13"/>
    <sheet name="Sheet14" sheetId="14" r:id="rId14"/>
  </sheets>
  <definedNames>
    <definedName name="Slicer_Programme1">#N/A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9" i="13" l="1"/>
  <c r="H17" i="13"/>
  <c r="E16" i="1"/>
  <c r="E17" i="1"/>
  <c r="E18" i="1"/>
  <c r="E15" i="1"/>
  <c r="D48" i="2"/>
  <c r="D49" i="2"/>
  <c r="D50" i="2"/>
  <c r="D51" i="2"/>
  <c r="D52" i="2"/>
  <c r="D53" i="2"/>
  <c r="D54" i="2"/>
  <c r="D55" i="2"/>
  <c r="D56" i="2"/>
  <c r="D57" i="2"/>
  <c r="D58" i="2"/>
  <c r="D59" i="2"/>
  <c r="D60" i="2"/>
  <c r="D61" i="2"/>
  <c r="D62" i="2"/>
  <c r="D63" i="2"/>
  <c r="D47" i="2"/>
  <c r="B63" i="2"/>
  <c r="C50" i="2" s="1"/>
  <c r="B38" i="2" a="1"/>
  <c r="B38" i="2" s="1"/>
  <c r="C38" i="2" a="1"/>
  <c r="C38" i="2" s="1"/>
  <c r="C37" i="2" a="1"/>
  <c r="C37" i="2" s="1"/>
  <c r="B37" i="2" a="1"/>
  <c r="B37" i="2" s="1"/>
  <c r="C34" i="2" a="1"/>
  <c r="C34" i="2" s="1"/>
  <c r="C35" i="2" a="1"/>
  <c r="C35" i="2" s="1"/>
  <c r="C36" i="2" a="1"/>
  <c r="C36" i="2" s="1"/>
  <c r="C33" i="2" a="1"/>
  <c r="C33" i="2" s="1"/>
  <c r="B34" i="2" a="1"/>
  <c r="B34" i="2" s="1"/>
  <c r="B35" i="2" a="1"/>
  <c r="B35" i="2" s="1"/>
  <c r="B36" i="2" a="1"/>
  <c r="B36" i="2" s="1"/>
  <c r="B33" i="2" a="1"/>
  <c r="B33" i="2" s="1"/>
  <c r="C29" i="2" a="1"/>
  <c r="C29" i="2" s="1"/>
  <c r="C30" i="2" a="1"/>
  <c r="C30" i="2" s="1"/>
  <c r="C31" i="2" a="1"/>
  <c r="C31" i="2" s="1"/>
  <c r="C32" i="2" a="1"/>
  <c r="C32" i="2" s="1"/>
  <c r="C28" i="2" a="1"/>
  <c r="C28" i="2" s="1"/>
  <c r="B29" i="2" a="1"/>
  <c r="B29" i="2" s="1"/>
  <c r="B30" i="2" a="1"/>
  <c r="B30" i="2" s="1"/>
  <c r="B31" i="2" a="1"/>
  <c r="B31" i="2" s="1"/>
  <c r="B32" i="2" a="1"/>
  <c r="B32" i="2" s="1"/>
  <c r="B28" i="2" a="1"/>
  <c r="B28" i="2" s="1"/>
  <c r="C23" i="2" a="1"/>
  <c r="C23" i="2" s="1"/>
  <c r="C24" i="2" a="1"/>
  <c r="C24" i="2" s="1"/>
  <c r="C25" i="2" a="1"/>
  <c r="C25" i="2" s="1"/>
  <c r="C26" i="2" a="1"/>
  <c r="C26" i="2" s="1"/>
  <c r="C27" i="2" a="1"/>
  <c r="C27" i="2" s="1"/>
  <c r="C22" i="2" a="1"/>
  <c r="C22" i="2" s="1"/>
  <c r="B23" i="2" a="1"/>
  <c r="B23" i="2" s="1"/>
  <c r="B24" i="2" a="1"/>
  <c r="B24" i="2" s="1"/>
  <c r="B25" i="2" a="1"/>
  <c r="B25" i="2" s="1"/>
  <c r="B26" i="2" a="1"/>
  <c r="B26" i="2" s="1"/>
  <c r="B27" i="2" a="1"/>
  <c r="B27" i="2" s="1"/>
  <c r="B22" i="2" a="1"/>
  <c r="B22" i="2" s="1"/>
  <c r="B21" i="2" a="1"/>
  <c r="B21" i="2" s="1"/>
  <c r="B17" i="2" a="1"/>
  <c r="B17" i="2" s="1"/>
  <c r="C17" i="2" a="1"/>
  <c r="C17" i="2" s="1"/>
  <c r="B18" i="2" a="1"/>
  <c r="B18" i="2" s="1"/>
  <c r="C18" i="2" a="1"/>
  <c r="C18" i="2" s="1"/>
  <c r="B19" i="2" a="1"/>
  <c r="B19" i="2" s="1"/>
  <c r="C19" i="2" a="1"/>
  <c r="C19" i="2" s="1"/>
  <c r="B20" i="2" a="1"/>
  <c r="B20" i="2" s="1"/>
  <c r="C20" i="2" a="1"/>
  <c r="C20" i="2" s="1"/>
  <c r="C21" i="2" a="1"/>
  <c r="C21" i="2" s="1"/>
  <c r="C16" i="2" a="1"/>
  <c r="C16" i="2" s="1"/>
  <c r="B16" i="2" a="1"/>
  <c r="B16" i="2" s="1"/>
  <c r="B11" i="2" a="1"/>
  <c r="B11" i="2" s="1"/>
  <c r="C11" i="2" a="1"/>
  <c r="C11" i="2" s="1"/>
  <c r="B12" i="2" a="1"/>
  <c r="B12" i="2" s="1"/>
  <c r="C12" i="2" a="1"/>
  <c r="C12" i="2" s="1"/>
  <c r="B13" i="2" a="1"/>
  <c r="B13" i="2" s="1"/>
  <c r="C13" i="2" a="1"/>
  <c r="C13" i="2" s="1"/>
  <c r="B14" i="2" a="1"/>
  <c r="B14" i="2" s="1"/>
  <c r="C14" i="2" a="1"/>
  <c r="C14" i="2" s="1"/>
  <c r="B15" i="2" a="1"/>
  <c r="B15" i="2" s="1"/>
  <c r="C15" i="2" a="1"/>
  <c r="C15" i="2" s="1"/>
  <c r="C10" i="2" a="1"/>
  <c r="C10" i="2" s="1"/>
  <c r="B10" i="2" a="1"/>
  <c r="B10" i="2" s="1"/>
  <c r="B5" i="2" a="1"/>
  <c r="B5" i="2" s="1"/>
  <c r="B9" i="2" a="1"/>
  <c r="B9" i="2" s="1"/>
  <c r="B7" i="2" a="1"/>
  <c r="B7" i="2" s="1"/>
  <c r="B6" i="2" a="1"/>
  <c r="B6" i="2" s="1"/>
  <c r="C6" i="2" a="1"/>
  <c r="C6" i="2" s="1"/>
  <c r="C7" i="2" a="1"/>
  <c r="C7" i="2" s="1"/>
  <c r="C8" i="2" a="1"/>
  <c r="C8" i="2" s="1"/>
  <c r="C9" i="2" a="1"/>
  <c r="C9" i="2" s="1"/>
  <c r="C5" i="2" a="1"/>
  <c r="C5" i="2" s="1"/>
  <c r="B8" i="2" a="1"/>
  <c r="B8" i="2" s="1"/>
  <c r="B6" i="11"/>
  <c r="C61" i="2" l="1"/>
  <c r="C53" i="2"/>
  <c r="C49" i="2"/>
  <c r="C56" i="2"/>
  <c r="C63" i="2"/>
  <c r="C59" i="2"/>
  <c r="C55" i="2"/>
  <c r="C51" i="2"/>
  <c r="C57" i="2"/>
  <c r="C47" i="2"/>
  <c r="C60" i="2"/>
  <c r="C52" i="2"/>
  <c r="C48" i="2"/>
  <c r="C62" i="2"/>
  <c r="C58" i="2"/>
  <c r="C5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<sst xmlns="http://schemas.openxmlformats.org/spreadsheetml/2006/main" count="232" uniqueCount="93">
  <si>
    <t>Indicator</t>
  </si>
  <si>
    <t>Programme</t>
  </si>
  <si>
    <t>Projected for 2022/23</t>
  </si>
  <si>
    <t>Changed target for 2022/23</t>
  </si>
  <si>
    <t>Number of students enrolled in higher education institutions per year</t>
  </si>
  <si>
    <t>University Education</t>
  </si>
  <si>
    <t>–</t>
  </si>
  <si>
    <t>Number of eligible university students obtaining financial aid from the National Student Financial Aid Scheme per year</t>
  </si>
  <si>
    <t>Number of enrolments in TVET colleges per year</t>
  </si>
  <si>
    <t>Technical and Vocational Education and Training</t>
  </si>
  <si>
    <t>Number of qualifying students in TVET colleges receiving financial assistance per year</t>
  </si>
  <si>
    <t>Number of new artisans registered for training per year</t>
  </si>
  <si>
    <t>Skills Development</t>
  </si>
  <si>
    <t>Number of artisan learners qualifying per year</t>
  </si>
  <si>
    <t>Number of enrolments in CET colleges per year</t>
  </si>
  <si>
    <t>Community Education and Training</t>
  </si>
  <si>
    <t>Number of lecturers trained per year</t>
  </si>
  <si>
    <t>Number of Students</t>
  </si>
  <si>
    <t>Half-year results (March year-end)</t>
  </si>
  <si>
    <t>Appropriation</t>
  </si>
  <si>
    <t>Administration</t>
  </si>
  <si>
    <t>Planning, Policy and Strategy</t>
  </si>
  <si>
    <t>Sector education and training authorities</t>
  </si>
  <si>
    <t>National Skills Fund</t>
  </si>
  <si>
    <t>Total</t>
  </si>
  <si>
    <t>Economic classification</t>
  </si>
  <si>
    <t>Compensation of employees</t>
  </si>
  <si>
    <t>Goods and services</t>
  </si>
  <si>
    <t>Departmental agencies and accounts</t>
  </si>
  <si>
    <t>Higher education institutions</t>
  </si>
  <si>
    <t>Foreign governments and international organisations</t>
  </si>
  <si>
    <t>Non-profit institutions</t>
  </si>
  <si>
    <t>Households</t>
  </si>
  <si>
    <t>Machinery and equipment</t>
  </si>
  <si>
    <t>Software and other intangible assets</t>
  </si>
  <si>
    <t xml:space="preserve">2022/23 </t>
  </si>
  <si>
    <t>Higher Education and Training</t>
  </si>
  <si>
    <t>Department Management</t>
  </si>
  <si>
    <t>Corporate Management Services</t>
  </si>
  <si>
    <t>Office of the Chief Financial Officer</t>
  </si>
  <si>
    <t>Internal Audit</t>
  </si>
  <si>
    <t>Office Accommodation</t>
  </si>
  <si>
    <t>Sub-programme</t>
  </si>
  <si>
    <t>Programme Management: Planning, Policy and Strategy</t>
  </si>
  <si>
    <t>Human Resource Development Council of South Africa</t>
  </si>
  <si>
    <t>Policy, Planning, Monitoring and Evaluation</t>
  </si>
  <si>
    <t>International Relations</t>
  </si>
  <si>
    <t>Legal and Legislative Services</t>
  </si>
  <si>
    <t>Social Inclusion and Quality</t>
  </si>
  <si>
    <t>Programme Management: University Education</t>
  </si>
  <si>
    <t>University Planning and Institutional Funding</t>
  </si>
  <si>
    <t>Institutional Governance and Management Support</t>
  </si>
  <si>
    <t>Higher Education Policy Development and Research</t>
  </si>
  <si>
    <t>Teaching, Learning and Research Development</t>
  </si>
  <si>
    <t>University Subsidies</t>
  </si>
  <si>
    <t>Programme Management: Technical and Vocational Education and Training</t>
  </si>
  <si>
    <t>Technical and Vocational Education and Training System Planning and Institutional Support</t>
  </si>
  <si>
    <t>Programmes and Qualifications</t>
  </si>
  <si>
    <t>National Examinations and Assessment</t>
  </si>
  <si>
    <t>Technical and Vocational Education and Training Financial Planning</t>
  </si>
  <si>
    <t>Regional Offices</t>
  </si>
  <si>
    <t>Programme Management: Skills Development</t>
  </si>
  <si>
    <t>Sector Education and Training Authority Coordination</t>
  </si>
  <si>
    <t>National Skills Authority Secretariat</t>
  </si>
  <si>
    <t>Quality Development and Promotion</t>
  </si>
  <si>
    <t>National Artisan Development</t>
  </si>
  <si>
    <t xml:space="preserve">Programme Management: Community Education and Training </t>
  </si>
  <si>
    <t>Community Education and Training System Planning, Institutional Development and Support</t>
  </si>
  <si>
    <t>Community Education and Training Colleges Financial Planning and Management</t>
  </si>
  <si>
    <t>Education, Training and Development Assessment</t>
  </si>
  <si>
    <t>National Revenue Fund</t>
  </si>
  <si>
    <t>University Fees</t>
  </si>
  <si>
    <t>National Student Financial Aid Scheme</t>
  </si>
  <si>
    <t>National Student Financial Aid Scheme: Administration</t>
  </si>
  <si>
    <t>Row Labels</t>
  </si>
  <si>
    <t>Grand Total</t>
  </si>
  <si>
    <t>Column Labels</t>
  </si>
  <si>
    <t>Pivots</t>
  </si>
  <si>
    <t>Max of Projected for 2022/23</t>
  </si>
  <si>
    <t>Students enrolled</t>
  </si>
  <si>
    <t>Students qualifying for financial assistance</t>
  </si>
  <si>
    <t>Min of Projected for 2022/23</t>
  </si>
  <si>
    <t>Sum of Appropriation</t>
  </si>
  <si>
    <t>Appropriation - 2022/2023 (March Year-end)</t>
  </si>
  <si>
    <t>Column1</t>
  </si>
  <si>
    <t>sub-programme</t>
  </si>
  <si>
    <t>Total Appropriation by Programme</t>
  </si>
  <si>
    <t>Sub-programme Analysis under Each Programme</t>
  </si>
  <si>
    <t>percentage</t>
  </si>
  <si>
    <t>Enrolled</t>
  </si>
  <si>
    <t>Qualifying</t>
  </si>
  <si>
    <t>Percentage</t>
  </si>
  <si>
    <t xml:space="preserve">Total Appropration for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</si>
</sst>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R-1C09]* #,##0_-;\-[$R-1C09]* #,##0_-;_-[$R-1C09]* &quot;-&quot;??_-;_-@_-"/>
  </numFmts>
  <fonts count="1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color theme="1"/>
      <name val="Segoe UI"/>
      <family val="2"/>
    </font>
    <font>
      <b/>
      <sz val="12"/>
      <color theme="0"/>
      <name val="ADLaM Display"/>
    </font>
    <font>
      <b/>
      <sz val="12"/>
      <color theme="9" tint="-0.249977111117893"/>
      <name val="Calibri"/>
      <family val="2"/>
      <scheme val="minor"/>
    </font>
    <font>
      <b/>
      <sz val="12"/>
      <color rgb="FFFFC000"/>
      <name val="Calibri"/>
      <family val="2"/>
      <scheme val="minor"/>
    </font>
    <font>
      <sz val="8"/>
      <name val="Calibri"/>
      <family val="2"/>
      <scheme val="minor"/>
    </font>
    <font>
      <sz val="16"/>
      <color theme="1"/>
      <name val="ADLaM Display"/>
    </font>
    <font>
      <b/>
      <sz val="12"/>
      <color theme="1"/>
      <name val="Calibri"/>
      <family val="2"/>
      <scheme val="minor"/>
    </font>
    <font>
      <b/>
      <sz val="16"/>
      <color theme="1"/>
      <name val="Calibri"/>
      <family val="2"/>
      <scheme val="minor"/>
    </font>
    <font>
      <b/>
      <sz val="12"/>
      <color rgb="FF002060"/>
      <name val="Calibri"/>
      <family val="2"/>
      <scheme val="minor"/>
    </font>
  </fonts>
  <fills count="8">
    <fill>
      <patternFill patternType="none"/>
    </fill>
    <fill>
      <patternFill patternType="gray125"/>
    </fill>
    <fill>
      <patternFill patternType="solid">
        <fgColor theme="6"/>
        <bgColor theme="6"/>
      </patternFill>
    </fill>
    <fill>
      <patternFill patternType="solid">
        <fgColor rgb="FF7030A0"/>
        <bgColor indexed="64"/>
      </patternFill>
    </fill>
    <fill>
      <patternFill patternType="solid">
        <fgColor theme="9"/>
        <bgColor theme="9"/>
      </patternFill>
    </fill>
    <fill>
      <patternFill patternType="solid">
        <fgColor theme="7" tint="0.79998168889431442"/>
        <bgColor indexed="64"/>
      </patternFill>
    </fill>
    <fill>
      <patternFill patternType="solid">
        <fgColor theme="0"/>
        <bgColor indexed="64"/>
      </patternFill>
    </fill>
    <fill>
      <patternFill patternType="solid">
        <fgColor rgb="FF002060"/>
        <bgColor indexed="64"/>
      </patternFill>
    </fill>
  </fills>
  <borders count="7">
    <border>
      <left/>
      <right/>
      <top/>
      <bottom/>
      <diagonal/>
    </border>
    <border>
      <left style="thin">
        <color theme="6"/>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diagonal/>
    </border>
    <border>
      <left/>
      <right/>
      <top style="thin">
        <color theme="6"/>
      </top>
      <bottom style="thin">
        <color theme="6"/>
      </bottom>
      <diagonal/>
    </border>
    <border>
      <left/>
      <right/>
      <top style="thin">
        <color theme="9"/>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0" fillId="0" borderId="0" xfId="0" applyAlignment="1">
      <alignment wrapText="1"/>
    </xf>
    <xf numFmtId="0" fontId="3" fillId="0" borderId="0" xfId="0" applyFont="1" applyAlignment="1">
      <alignment wrapText="1"/>
    </xf>
    <xf numFmtId="0" fontId="3" fillId="0" borderId="0" xfId="0" applyFont="1" applyAlignment="1">
      <alignment horizontal="center" wrapText="1"/>
    </xf>
    <xf numFmtId="0" fontId="5" fillId="3" borderId="0" xfId="0" applyFont="1" applyFill="1" applyAlignment="1">
      <alignment horizontal="center" wrapText="1"/>
    </xf>
    <xf numFmtId="0" fontId="5" fillId="0" borderId="0" xfId="0" applyFont="1"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applyAlignment="1">
      <alignment horizontal="left" wrapText="1"/>
    </xf>
    <xf numFmtId="164" fontId="0" fillId="0" borderId="0" xfId="0" applyNumberFormat="1"/>
    <xf numFmtId="0" fontId="3" fillId="0" borderId="0" xfId="0" applyFont="1" applyAlignment="1">
      <alignment horizontal="left"/>
    </xf>
    <xf numFmtId="164" fontId="0" fillId="0" borderId="0" xfId="1" applyNumberFormat="1" applyFont="1" applyAlignment="1">
      <alignment wrapText="1"/>
    </xf>
    <xf numFmtId="0" fontId="0" fillId="0" borderId="6" xfId="0" applyBorder="1" applyAlignment="1">
      <alignment wrapText="1"/>
    </xf>
    <xf numFmtId="0" fontId="2" fillId="4" borderId="0" xfId="0" applyFont="1" applyFill="1" applyAlignment="1">
      <alignment wrapText="1"/>
    </xf>
    <xf numFmtId="0" fontId="0" fillId="0" borderId="6" xfId="0" applyBorder="1"/>
    <xf numFmtId="0" fontId="2" fillId="4" borderId="0" xfId="0" applyFont="1" applyFill="1"/>
    <xf numFmtId="0" fontId="4" fillId="0" borderId="0" xfId="0" applyFont="1" applyAlignment="1">
      <alignment vertical="center"/>
    </xf>
    <xf numFmtId="0" fontId="2" fillId="2" borderId="1" xfId="0" applyFont="1" applyFill="1" applyBorder="1" applyAlignment="1">
      <alignment wrapText="1"/>
    </xf>
    <xf numFmtId="0" fontId="2" fillId="2" borderId="4" xfId="0" applyFont="1" applyFill="1" applyBorder="1" applyAlignment="1">
      <alignment wrapText="1"/>
    </xf>
    <xf numFmtId="0" fontId="2" fillId="2" borderId="2"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10" fontId="0" fillId="0" borderId="2" xfId="2" applyNumberFormat="1" applyFont="1" applyBorder="1" applyAlignment="1">
      <alignment wrapText="1"/>
    </xf>
    <xf numFmtId="0" fontId="2" fillId="2" borderId="0" xfId="0" applyFont="1" applyFill="1" applyAlignment="1">
      <alignment wrapText="1"/>
    </xf>
    <xf numFmtId="10" fontId="0" fillId="0" borderId="4" xfId="2" applyNumberFormat="1" applyFont="1" applyBorder="1" applyAlignment="1">
      <alignment wrapText="1"/>
    </xf>
    <xf numFmtId="10" fontId="0" fillId="5" borderId="2" xfId="2" applyNumberFormat="1" applyFont="1" applyFill="1" applyBorder="1" applyAlignment="1">
      <alignment wrapText="1"/>
    </xf>
    <xf numFmtId="0" fontId="0" fillId="7" borderId="0" xfId="0" applyFill="1"/>
    <xf numFmtId="0" fontId="0" fillId="0" borderId="0" xfId="0" applyAlignment="1">
      <alignment horizontal="left" wrapText="1"/>
    </xf>
    <xf numFmtId="10" fontId="0" fillId="0" borderId="0" xfId="2" applyNumberFormat="1" applyFont="1" applyAlignment="1">
      <alignment wrapText="1"/>
    </xf>
    <xf numFmtId="165" fontId="0" fillId="0" borderId="0" xfId="0" applyNumberFormat="1"/>
    <xf numFmtId="165" fontId="0" fillId="0" borderId="0" xfId="1" applyNumberFormat="1" applyFont="1" applyAlignment="1">
      <alignment wrapText="1"/>
    </xf>
    <xf numFmtId="165" fontId="0" fillId="0" borderId="4" xfId="1" applyNumberFormat="1" applyFont="1" applyBorder="1" applyAlignment="1">
      <alignment wrapText="1"/>
    </xf>
    <xf numFmtId="165" fontId="0" fillId="0" borderId="5" xfId="1" applyNumberFormat="1" applyFont="1" applyBorder="1" applyAlignment="1">
      <alignment wrapText="1"/>
    </xf>
    <xf numFmtId="165" fontId="11" fillId="0" borderId="0" xfId="0" applyNumberFormat="1" applyFont="1"/>
    <xf numFmtId="165" fontId="12" fillId="0" borderId="0" xfId="0" applyNumberFormat="1" applyFont="1"/>
    <xf numFmtId="0" fontId="0" fillId="7" borderId="0" xfId="0" applyFill="1" applyAlignment="1">
      <alignment horizontal="center"/>
    </xf>
    <xf numFmtId="0" fontId="3" fillId="0" borderId="0" xfId="0" applyFont="1" applyAlignment="1">
      <alignment horizontal="right"/>
    </xf>
    <xf numFmtId="0" fontId="9" fillId="6" borderId="0" xfId="0" applyFont="1" applyFill="1" applyAlignment="1">
      <alignment horizontal="center"/>
    </xf>
    <xf numFmtId="0" fontId="10" fillId="6" borderId="0" xfId="0" applyFont="1" applyFill="1" applyAlignment="1">
      <alignment horizontal="center"/>
    </xf>
    <xf numFmtId="0" fontId="11" fillId="0" borderId="0" xfId="0" applyFont="1" applyAlignment="1">
      <alignment horizontal="center" wrapText="1"/>
    </xf>
    <xf numFmtId="0" fontId="5" fillId="3" borderId="0" xfId="0" applyFont="1" applyFill="1" applyAlignment="1">
      <alignment horizontal="center" wrapText="1"/>
    </xf>
    <xf numFmtId="0" fontId="3" fillId="0" borderId="0" xfId="0" applyFont="1" applyAlignment="1">
      <alignment horizontal="center" wrapText="1"/>
    </xf>
    <xf numFmtId="0" fontId="3" fillId="0" borderId="0" xfId="0" applyFont="1" applyAlignment="1">
      <alignment horizontal="center"/>
    </xf>
    <xf numFmtId="0" fontId="6" fillId="0" borderId="0" xfId="0" applyFont="1" applyAlignment="1">
      <alignment horizontal="center" wrapText="1"/>
    </xf>
    <xf numFmtId="0" fontId="7" fillId="0" borderId="0" xfId="0" applyFont="1" applyAlignment="1">
      <alignment horizontal="center" wrapText="1"/>
    </xf>
  </cellXfs>
  <cellStyles count="3">
    <cellStyle name="Comma" xfId="1" builtinId="3"/>
    <cellStyle name="Normal" xfId="0" builtinId="0"/>
    <cellStyle name="Percent" xfId="2" builtinId="5"/>
  </cellStyles>
  <dxfs count="48">
    <dxf>
      <numFmt numFmtId="165" formatCode="_-[$R-1C09]* #,##0_-;\-[$R-1C09]* #,##0_-;_-[$R-1C09]* &quot;-&quot;??_-;_-@_-"/>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5" formatCode="_-[$R-1C09]* #,##0_-;\-[$R-1C09]* #,##0_-;_-[$R-1C09]* &quot;-&quot;??_-;_-@_-"/>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5" formatCode="_-[$R-1C09]* #,##0_-;\-[$R-1C09]* #,##0_-;_-[$R-1C09]* &quot;-&quot;??_-;_-@_-"/>
    </dxf>
    <dxf>
      <numFmt numFmtId="3" formatCode="#,##0"/>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_(* #,##0_);_(* \(#,##0\);_(* &quot;-&quot;??_);_(@_)"/>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[Appropriation of Higher Education_Final.xlsx]Higher Education (summary)!PivotTable26</c:name>
    <c:fmtId val="2"/>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4"/>
        <c:spPr>
          <a:solidFill>
            <a:schemeClr val="accent6"/>
          </a:solidFill>
          <a:ln>
            <a:noFill/>
          </a:ln>
          <a:effectLst/>
        </c:spPr>
        <c:dLbl>
          <c:idx val="0"/>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col"/>
        <c:grouping val="clustered"/>
        <c:varyColors val="0"/>
        <c:ser>
          <c:idx val="0"/>
          <c:order val="0"/>
          <c:tx>
            <c:strRef>
              <c:f>'Higher Education (summary)'!$H$23:$H$24</c:f>
              <c:strCache>
                <c:ptCount val="1"/>
                <c:pt idx="0">
                  <c:v>National Skills Fund</c:v>
                </c:pt>
              </c:strCache>
            </c:strRef>
          </c:tx>
          <c:spPr>
            <a:solidFill>
              <a:schemeClr val="accent6"/>
            </a:solidFill>
            <a:ln>
              <a:noFill/>
            </a:ln>
            <a:effectLst/>
          </c:spPr>
          <c:invertIfNegative val="0"/>
          <c:dLbls>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'Higher Education (summary)'!$G$25:$G$26</c:f>
              <c:strCache>
                <c:ptCount val="1"/>
                <c:pt idx="0">
                  <c:v>National Revenue Fund</c:v>
                </c:pt>
              </c:strCache>
            </c:strRef>
          </c:cat>
          <c:val>
            <c:numRef>
              <c:f>'Higher Education (summary)'!$H$25:$H$26</c:f>
              <c:numCache>
                <c:formatCode>General</c:formatCode>
                <c:ptCount val="1"/>
                <c:pt idx="0">
                  <c:v>4123863</c:v>
                </c:pt>
              </c:numCache>
            </c:numRef>
          </c:val>
          <c:extLst>
            <c:ext xmlns:c16="http://schemas.microsoft.com/office/drawing/2014/chart" uri="{C3380CC4-5D6E-409C-BE32-E72D297353CC}">
              <c16:uniqueId val="{00000000-5C3F-45F9-B748-8F70DE0D5931}"/>
            </c:ext>
          </c:extLst>
        </c:ser>
        <c:ser>
          <c:idx val="1"/>
          <c:order val="1"/>
          <c:tx>
            <c:strRef>
              <c:f>'Higher Education (summary)'!$I$23:$I$24</c:f>
              <c:strCache>
                <c:ptCount val="1"/>
                <c:pt idx="0">
                  <c:v>Sector education and training authorities</c:v>
                </c:pt>
              </c:strCache>
            </c:strRef>
          </c:tx>
          <c:spPr>
            <a:solidFill>
              <a:schemeClr val="accent5"/>
            </a:solidFill>
            <a:ln>
              <a:noFill/>
            </a:ln>
            <a:effectLst/>
          </c:spPr>
          <c:invertIfNegative val="0"/>
          <c:dLbls>
            <c:numFmt formatCode="[$R-1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'Higher Education (summary)'!$G$25:$G$26</c:f>
              <c:strCache>
                <c:ptCount val="1"/>
                <c:pt idx="0">
                  <c:v>National Revenue Fund</c:v>
                </c:pt>
              </c:strCache>
            </c:strRef>
          </c:cat>
          <c:val>
            <c:numRef>
              <c:f>'Higher Education (summary)'!$I$25:$I$26</c:f>
              <c:numCache>
                <c:formatCode>General</c:formatCode>
                <c:ptCount val="1"/>
                <c:pt idx="0">
                  <c:v>16495452</c:v>
                </c:pt>
              </c:numCache>
            </c:numRef>
          </c:val>
          <c:extLst>
            <c:ext xmlns:c16="http://schemas.microsoft.com/office/drawing/2014/chart" uri="{C3380CC4-5D6E-409C-BE32-E72D297353CC}">
              <c16:uniqueId val="{00000001-5C3F-45F9-B748-8F70DE0D5931}"/>
            </c:ext>
          </c:extLst>
        </c:ser>
        <c:dLbls>
          <c:dLblPos val="outEnd"/>
          <c:showLegendKey val="0"/>
          <c:showVal val="1"/>
          <c:showCatName val="0"/>
          <c:showSerName val="0"/>
          <c:showPercent val="0"/>
          <c:showBubbleSize val="0"/>
        </c:dLbls>
        <c:gapWidth val="219"/>
        <c:overlap val="-27"/>
        <c:axId val="98633968"/>
        <c:axId val="1321380784"/>
      </c:barChart>
      <c:catAx>
        <c:axId val="986339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380784"/>
        <c:crosses val="autoZero"/>
        <c:auto val="1"/>
        <c:lblAlgn val="ctr"/>
        <c:lblOffset val="100"/>
        <c:noMultiLvlLbl val="0"/>
      </c:catAx>
      <c:valAx>
        <c:axId val="1321380784"/>
        <c:scaling>
          <c:orientation val="minMax"/>
        </c:scaling>
        <c:delete val="1"/>
        <c:axPos val="l"/>
        <c:numFmt formatCode="General" sourceLinked="1"/>
        <c:majorTickMark val="none"/>
        <c:minorTickMark val="none"/>
        <c:tickLblPos val="nextTo"/>
        <c:crossAx val="9863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252525252525251E-2"/>
          <c:y val="1.2626262626262626E-2"/>
          <c:w val="0.87777777777777777"/>
          <c:h val="0.87777777777777777"/>
        </c:manualLayout>
      </c:layout>
      <c:doughnutChart>
        <c:varyColors val="1"/>
        <c:ser>
          <c:idx val="0"/>
          <c:order val="0"/>
          <c:tx>
            <c:strRef>
              <c:f>Students!$A$18</c:f>
              <c:strCache>
                <c:ptCount val="1"/>
                <c:pt idx="0">
                  <c:v>University Education</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0670-48F9-837E-58C92DF06884}"/>
              </c:ext>
            </c:extLst>
          </c:dPt>
          <c:dPt>
            <c:idx val="1"/>
            <c:bubble3D val="0"/>
            <c:spPr>
              <a:solidFill>
                <a:srgbClr val="92D050"/>
              </a:solidFill>
              <a:ln w="19050">
                <a:solidFill>
                  <a:schemeClr val="lt1"/>
                </a:solidFill>
              </a:ln>
              <a:effectLst/>
              <a:scene3d>
                <a:camera prst="orthographicFront"/>
                <a:lightRig rig="threePt" dir="t"/>
              </a:scene3d>
              <a:sp3d prstMaterial="matte"/>
            </c:spPr>
            <c:extLst>
              <c:ext xmlns:c16="http://schemas.microsoft.com/office/drawing/2014/chart" uri="{C3380CC4-5D6E-409C-BE32-E72D297353CC}">
                <c16:uniqueId val="{00000003-0670-48F9-837E-58C92DF06884}"/>
              </c:ext>
            </c:extLst>
          </c:dPt>
          <c:val>
            <c:numRef>
              <c:f>Students!$B$18:$C$18</c:f>
              <c:numCache>
                <c:formatCode>_(* #,##0_);_(* \(#,##0\);_(* "-"??_);_(@_)</c:formatCode>
                <c:ptCount val="2"/>
                <c:pt idx="0">
                  <c:v>1098000</c:v>
                </c:pt>
                <c:pt idx="1">
                  <c:v>427851</c:v>
                </c:pt>
              </c:numCache>
            </c:numRef>
          </c:val>
          <c:extLst>
            <c:ext xmlns:c16="http://schemas.microsoft.com/office/drawing/2014/chart" uri="{C3380CC4-5D6E-409C-BE32-E72D297353CC}">
              <c16:uniqueId val="{00000004-0670-48F9-837E-58C92DF0688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[Appropriation of Higher Education_Final.xlsx]Students!PivotTable1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Students!$H$3</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Students!$G$4:$G$8</c:f>
              <c:strCache>
                <c:ptCount val="4"/>
                <c:pt idx="0">
                  <c:v>Community Education and Training</c:v>
                </c:pt>
                <c:pt idx="1">
                  <c:v>Skills Development</c:v>
                </c:pt>
                <c:pt idx="2">
                  <c:v>Technical and Vocational Education and Training</c:v>
                </c:pt>
                <c:pt idx="3">
                  <c:v>University Education</c:v>
                </c:pt>
              </c:strCache>
            </c:strRef>
          </c:cat>
          <c:val>
            <c:numRef>
              <c:f>Students!$H$4:$H$8</c:f>
              <c:numCache>
                <c:formatCode>_(* #,##0_);_(* \(#,##0\);_(* "-"??_);_(@_)</c:formatCode>
                <c:ptCount val="4"/>
                <c:pt idx="0">
                  <c:v>266424</c:v>
                </c:pt>
                <c:pt idx="1">
                  <c:v>107000</c:v>
                </c:pt>
                <c:pt idx="2">
                  <c:v>620000</c:v>
                </c:pt>
                <c:pt idx="3">
                  <c:v>1098000</c:v>
                </c:pt>
              </c:numCache>
            </c:numRef>
          </c:val>
          <c:extLst>
            <c:ext xmlns:c16="http://schemas.microsoft.com/office/drawing/2014/chart" uri="{C3380CC4-5D6E-409C-BE32-E72D297353CC}">
              <c16:uniqueId val="{00000000-B4D6-4F22-A5F0-F30DE50679AE}"/>
            </c:ext>
          </c:extLst>
        </c:ser>
        <c:dLbls>
          <c:dLblPos val="outEnd"/>
          <c:showLegendKey val="0"/>
          <c:showVal val="1"/>
          <c:showCatName val="0"/>
          <c:showSerName val="0"/>
          <c:showPercent val="0"/>
          <c:showBubbleSize val="0"/>
        </c:dLbls>
        <c:gapWidth val="182"/>
        <c:axId val="1141883504"/>
        <c:axId val="1211702784"/>
      </c:barChart>
      <c:catAx>
        <c:axId val="114188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211702784"/>
        <c:crosses val="autoZero"/>
        <c:auto val="1"/>
        <c:lblAlgn val="ctr"/>
        <c:lblOffset val="100"/>
        <c:noMultiLvlLbl val="0"/>
      </c:catAx>
      <c:valAx>
        <c:axId val="1211702784"/>
        <c:scaling>
          <c:orientation val="minMax"/>
        </c:scaling>
        <c:delete val="1"/>
        <c:axPos val="b"/>
        <c:numFmt formatCode="_(* #,##0_);_(* \(#,##0\);_(* &quot;-&quot;??_);_(@_)" sourceLinked="1"/>
        <c:majorTickMark val="none"/>
        <c:minorTickMark val="none"/>
        <c:tickLblPos val="nextTo"/>
        <c:crossAx val="114188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252525252525251E-2"/>
          <c:y val="1.2626262626262626E-2"/>
          <c:w val="0.87777777777777777"/>
          <c:h val="0.87777777777777777"/>
        </c:manualLayout>
      </c:layout>
      <c:doughnutChart>
        <c:varyColors val="1"/>
        <c:ser>
          <c:idx val="0"/>
          <c:order val="0"/>
          <c:tx>
            <c:strRef>
              <c:f>Students!$A$17</c:f>
              <c:strCache>
                <c:ptCount val="1"/>
                <c:pt idx="0">
                  <c:v>Technical and Vocational Education and Training</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5962-4078-A540-527E829EB3F8}"/>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5962-4078-A540-527E829EB3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887-496B-9742-5B13B6B978DF}"/>
              </c:ext>
            </c:extLst>
          </c:dPt>
          <c:val>
            <c:numRef>
              <c:f>Students!$B$17:$E$17</c:f>
              <c:numCache>
                <c:formatCode>_(* #,##0_);_(* \(#,##0\);_(* "-"??_);_(@_)</c:formatCode>
                <c:ptCount val="3"/>
                <c:pt idx="0">
                  <c:v>620000</c:v>
                </c:pt>
                <c:pt idx="1">
                  <c:v>329554</c:v>
                </c:pt>
                <c:pt idx="2" formatCode="0.00%">
                  <c:v>0.53153870967741934</c:v>
                </c:pt>
              </c:numCache>
            </c:numRef>
          </c:val>
          <c:extLst>
            <c:ext xmlns:c16="http://schemas.microsoft.com/office/drawing/2014/chart" uri="{C3380CC4-5D6E-409C-BE32-E72D297353CC}">
              <c16:uniqueId val="{00000004-5962-4078-A540-527E829EB3F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252525252525251E-2"/>
          <c:y val="1.2626262626262626E-2"/>
          <c:w val="0.87777777777777777"/>
          <c:h val="0.87777777777777777"/>
        </c:manualLayout>
      </c:layout>
      <c:doughnutChart>
        <c:varyColors val="1"/>
        <c:ser>
          <c:idx val="0"/>
          <c:order val="0"/>
          <c:tx>
            <c:strRef>
              <c:f>Students!$A$16</c:f>
              <c:strCache>
                <c:ptCount val="1"/>
                <c:pt idx="0">
                  <c:v>Skills Development</c:v>
                </c:pt>
              </c:strCache>
            </c:strRef>
          </c:tx>
          <c:spPr>
            <a:solidFill>
              <a:srgbClr val="002060"/>
            </a:solidFill>
          </c:spPr>
          <c:dPt>
            <c:idx val="0"/>
            <c:bubble3D val="0"/>
            <c:spPr>
              <a:solidFill>
                <a:srgbClr val="002060"/>
              </a:solidFill>
              <a:ln w="19050">
                <a:solidFill>
                  <a:schemeClr val="lt1"/>
                </a:solidFill>
              </a:ln>
              <a:effectLst/>
            </c:spPr>
            <c:extLst>
              <c:ext xmlns:c16="http://schemas.microsoft.com/office/drawing/2014/chart" uri="{C3380CC4-5D6E-409C-BE32-E72D297353CC}">
                <c16:uniqueId val="{00000001-D497-4D00-B0A2-621495D176EB}"/>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D497-4D00-B0A2-621495D176EB}"/>
              </c:ext>
            </c:extLst>
          </c:dPt>
          <c:dPt>
            <c:idx val="2"/>
            <c:bubble3D val="0"/>
            <c:spPr>
              <a:solidFill>
                <a:srgbClr val="002060"/>
              </a:solidFill>
              <a:ln w="19050">
                <a:solidFill>
                  <a:schemeClr val="lt1"/>
                </a:solidFill>
              </a:ln>
              <a:effectLst/>
            </c:spPr>
            <c:extLst>
              <c:ext xmlns:c16="http://schemas.microsoft.com/office/drawing/2014/chart" uri="{C3380CC4-5D6E-409C-BE32-E72D297353CC}">
                <c16:uniqueId val="{00000005-BF9D-4DA5-B5B7-D4F14DC580AA}"/>
              </c:ext>
            </c:extLst>
          </c:dPt>
          <c:val>
            <c:numRef>
              <c:f>Students!$B$16:$E$16</c:f>
              <c:numCache>
                <c:formatCode>_(* #,##0_);_(* \(#,##0\);_(* "-"??_);_(@_)</c:formatCode>
                <c:ptCount val="3"/>
                <c:pt idx="0">
                  <c:v>107000</c:v>
                </c:pt>
                <c:pt idx="1">
                  <c:v>20500</c:v>
                </c:pt>
                <c:pt idx="2" formatCode="0.00%">
                  <c:v>0.19158878504672897</c:v>
                </c:pt>
              </c:numCache>
            </c:numRef>
          </c:val>
          <c:extLst>
            <c:ext xmlns:c16="http://schemas.microsoft.com/office/drawing/2014/chart" uri="{C3380CC4-5D6E-409C-BE32-E72D297353CC}">
              <c16:uniqueId val="{00000004-D497-4D00-B0A2-621495D176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252525252525251E-2"/>
          <c:y val="1.2626262626262626E-2"/>
          <c:w val="0.87777777777777777"/>
          <c:h val="0.87777777777777777"/>
        </c:manualLayout>
      </c:layout>
      <c:doughnutChart>
        <c:varyColors val="1"/>
        <c:ser>
          <c:idx val="0"/>
          <c:order val="0"/>
          <c:tx>
            <c:strRef>
              <c:f>Students!$A$15</c:f>
              <c:strCache>
                <c:ptCount val="1"/>
                <c:pt idx="0">
                  <c:v>Community Education and Training</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6FC4-446C-A356-25D753ABE9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C4-446C-A356-25D753ABE976}"/>
              </c:ext>
            </c:extLst>
          </c:dPt>
          <c:val>
            <c:numRef>
              <c:f>Students!$B$15:$C$15</c:f>
              <c:numCache>
                <c:formatCode>_(* #,##0_);_(* \(#,##0\);_(* "-"??_);_(@_)</c:formatCode>
                <c:ptCount val="2"/>
                <c:pt idx="0">
                  <c:v>266424</c:v>
                </c:pt>
                <c:pt idx="1">
                  <c:v>900</c:v>
                </c:pt>
              </c:numCache>
            </c:numRef>
          </c:val>
          <c:extLst>
            <c:ext xmlns:c16="http://schemas.microsoft.com/office/drawing/2014/chart" uri="{C3380CC4-5D6E-409C-BE32-E72D297353CC}">
              <c16:uniqueId val="{00000004-6FC4-446C-A356-25D753ABE9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561444954045246"/>
          <c:y val="0"/>
          <c:w val="0.63780467014503328"/>
          <c:h val="0.9059398290959686"/>
        </c:manualLayout>
      </c:layout>
      <c:barChart>
        <c:barDir val="bar"/>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'Higher Education (summary)'!$A$47:$A$62</c:f>
              <c:strCache>
                <c:ptCount val="16"/>
                <c:pt idx="0">
                  <c:v>Compensation of employees</c:v>
                </c:pt>
                <c:pt idx="1">
                  <c:v>Goods and services</c:v>
                </c:pt>
                <c:pt idx="2">
                  <c:v>Departmental agencies and accounts</c:v>
                </c:pt>
                <c:pt idx="3">
                  <c:v>Higher education institutions</c:v>
                </c:pt>
                <c:pt idx="4">
                  <c:v>Foreign governments and international organisations</c:v>
                </c:pt>
                <c:pt idx="5">
                  <c:v>Non-profit institutions</c:v>
                </c:pt>
                <c:pt idx="6">
                  <c:v>Households</c:v>
                </c:pt>
                <c:pt idx="7">
                  <c:v>Machinery and equipment</c:v>
                </c:pt>
                <c:pt idx="8">
                  <c:v>Software and other intangible assets</c:v>
                </c:pt>
                <c:pt idx="9">
                  <c:v>Administration</c:v>
                </c:pt>
                <c:pt idx="10">
                  <c:v>Community Education and Training</c:v>
                </c:pt>
                <c:pt idx="11">
                  <c:v>National Revenue Fund</c:v>
                </c:pt>
                <c:pt idx="12">
                  <c:v>Planning, Policy and Strategy</c:v>
                </c:pt>
                <c:pt idx="13">
                  <c:v>Skills Development</c:v>
                </c:pt>
                <c:pt idx="14">
                  <c:v>Technical and Vocational Education and Training</c:v>
                </c:pt>
                <c:pt idx="15">
                  <c:v>University Education</c:v>
                </c:pt>
              </c:strCache>
            </c:strRef>
          </c:cat>
          <c:val>
            <c:numRef>
              <c:f>'Higher Education (summary)'!$B$47:$B$62</c:f>
              <c:numCache>
                <c:formatCode>_-[$R-1C09]* #,##0_-;\-[$R-1C09]* #,##0_-;_-[$R-1C09]* "-"??_-;_-@_-</c:formatCode>
                <c:ptCount val="16"/>
                <c:pt idx="0">
                  <c:v>10775567</c:v>
                </c:pt>
                <c:pt idx="1">
                  <c:v>677985</c:v>
                </c:pt>
                <c:pt idx="2">
                  <c:v>65403367</c:v>
                </c:pt>
                <c:pt idx="3">
                  <c:v>52974164</c:v>
                </c:pt>
                <c:pt idx="4">
                  <c:v>4276</c:v>
                </c:pt>
                <c:pt idx="5">
                  <c:v>275464</c:v>
                </c:pt>
                <c:pt idx="6">
                  <c:v>0</c:v>
                </c:pt>
                <c:pt idx="7">
                  <c:v>16956</c:v>
                </c:pt>
                <c:pt idx="8">
                  <c:v>6419</c:v>
                </c:pt>
                <c:pt idx="9">
                  <c:v>493742</c:v>
                </c:pt>
                <c:pt idx="10">
                  <c:v>2481863</c:v>
                </c:pt>
                <c:pt idx="11">
                  <c:v>20619315</c:v>
                </c:pt>
                <c:pt idx="12">
                  <c:v>4912921</c:v>
                </c:pt>
                <c:pt idx="13">
                  <c:v>421551</c:v>
                </c:pt>
                <c:pt idx="14">
                  <c:v>12623080</c:v>
                </c:pt>
                <c:pt idx="15">
                  <c:v>88581726</c:v>
                </c:pt>
              </c:numCache>
            </c:numRef>
          </c:val>
          <c:extLst>
            <c:ext xmlns:c16="http://schemas.microsoft.com/office/drawing/2014/chart" uri="{C3380CC4-5D6E-409C-BE32-E72D297353CC}">
              <c16:uniqueId val="{00000000-49FE-4579-807F-7D8FAFC57042}"/>
            </c:ext>
          </c:extLst>
        </c:ser>
        <c:dLbls>
          <c:dLblPos val="outEnd"/>
          <c:showLegendKey val="0"/>
          <c:showVal val="1"/>
          <c:showCatName val="0"/>
          <c:showSerName val="0"/>
          <c:showPercent val="0"/>
          <c:showBubbleSize val="0"/>
        </c:dLbls>
        <c:gapWidth val="182"/>
        <c:axId val="1207613120"/>
        <c:axId val="1320946352"/>
      </c:barChart>
      <c:catAx>
        <c:axId val="1207613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946352"/>
        <c:crosses val="autoZero"/>
        <c:auto val="1"/>
        <c:lblAlgn val="ctr"/>
        <c:lblOffset val="100"/>
        <c:noMultiLvlLbl val="0"/>
      </c:catAx>
      <c:valAx>
        <c:axId val="1320946352"/>
        <c:scaling>
          <c:orientation val="minMax"/>
        </c:scaling>
        <c:delete val="1"/>
        <c:axPos val="b"/>
        <c:numFmt formatCode="_-[$R-1C09]* #,##0_-;\-[$R-1C09]* #,##0_-;_-[$R-1C09]* &quot;-&quot;??_-;_-@_-" sourceLinked="1"/>
        <c:majorTickMark val="out"/>
        <c:minorTickMark val="none"/>
        <c:tickLblPos val="nextTo"/>
        <c:crossAx val="120761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14</xdr:col>
      <xdr:colOff>21771</xdr:colOff>
      <xdr:row>24</xdr:row>
      <xdr:rowOff>32657</xdr:rowOff>
    </xdr:from>
    <xdr:to>
      <xdr:col>17</xdr:col>
      <xdr:colOff>413656</xdr:colOff>
      <xdr:row>35</xdr:row>
      <xdr:rowOff>119743</xdr:rowOff>
    </xdr:to>
    <xdr:pic>
      <xdr:nvPicPr>
        <xdr:cNvPr id="64" name="Picture 63">
          <a:extLst>
            <a:ext uri="{FF2B5EF4-FFF2-40B4-BE49-F238E27FC236}">
              <a16:creationId xmlns:a16="http://schemas.microsoft.com/office/drawing/2014/main" id="{B82C2972-C6C1-DABF-F709-D28DDB93D6E9}"/>
            </a:ext>
          </a:extLst>
        </xdr:cNvPr>
        <xdr:cNvPicPr>
          <a:picLocks noChangeAspect="1"/>
        </xdr:cNvPicPr>
      </xdr:nvPicPr>
      <xdr:blipFill>
        <a:blip xmlns:r="http://schemas.openxmlformats.org/officeDocument/2006/relationships" r:embed="rId1">
          <a:alphaModFix amt="20000"/>
          <a:extLst>
            <a:ext uri="{28A0092B-C50C-407E-A947-70E740481C1C}">
              <a14:useLocalDpi xmlns:a14="http://schemas.microsoft.com/office/drawing/2010/main" val="0"/>
            </a:ext>
          </a:extLst>
        </a:blip>
        <a:stretch>
          <a:fillRect/>
        </a:stretch>
      </xdr:blipFill>
      <xdr:spPr>
        <a:xfrm>
          <a:off x="9046028" y="4506686"/>
          <a:ext cx="2220685" cy="2122715"/>
        </a:xfrm>
        <a:prstGeom prst="rect">
          <a:avLst/>
        </a:prstGeom>
      </xdr:spPr>
    </xdr:pic>
    <xdr:clientData/>
  </xdr:twoCellAnchor>
  <xdr:twoCellAnchor editAs="oneCell">
    <xdr:from>
      <xdr:col>27</xdr:col>
      <xdr:colOff>1045028</xdr:colOff>
      <xdr:row>6</xdr:row>
      <xdr:rowOff>97969</xdr:rowOff>
    </xdr:from>
    <xdr:to>
      <xdr:col>30</xdr:col>
      <xdr:colOff>270782</xdr:colOff>
      <xdr:row>12</xdr:row>
      <xdr:rowOff>65313</xdr:rowOff>
    </xdr:to>
    <xdr:pic>
      <xdr:nvPicPr>
        <xdr:cNvPr id="54" name="Picture 53">
          <a:extLst>
            <a:ext uri="{FF2B5EF4-FFF2-40B4-BE49-F238E27FC236}">
              <a16:creationId xmlns:a16="http://schemas.microsoft.com/office/drawing/2014/main" id="{FD8F5073-4A12-AC5E-2244-85653DE3DEE9}"/>
            </a:ext>
          </a:extLst>
        </xdr:cNvPr>
        <xdr:cNvPicPr>
          <a:picLocks noChangeAspect="1"/>
        </xdr:cNvPicPr>
      </xdr:nvPicPr>
      <xdr:blipFill rotWithShape="1">
        <a:blip xmlns:r="http://schemas.openxmlformats.org/officeDocument/2006/relationships" r:embed="rId2">
          <a:alphaModFix amt="20000"/>
          <a:extLst>
            <a:ext uri="{28A0092B-C50C-407E-A947-70E740481C1C}">
              <a14:useLocalDpi xmlns:a14="http://schemas.microsoft.com/office/drawing/2010/main" val="0"/>
            </a:ext>
          </a:extLst>
        </a:blip>
        <a:srcRect t="13460" b="23921"/>
        <a:stretch/>
      </xdr:blipFill>
      <xdr:spPr>
        <a:xfrm>
          <a:off x="17994085" y="1262740"/>
          <a:ext cx="1860097" cy="1164773"/>
        </a:xfrm>
        <a:prstGeom prst="rect">
          <a:avLst/>
        </a:prstGeom>
      </xdr:spPr>
    </xdr:pic>
    <xdr:clientData/>
  </xdr:twoCellAnchor>
  <xdr:twoCellAnchor editAs="oneCell">
    <xdr:from>
      <xdr:col>13</xdr:col>
      <xdr:colOff>46051</xdr:colOff>
      <xdr:row>15</xdr:row>
      <xdr:rowOff>88054</xdr:rowOff>
    </xdr:from>
    <xdr:to>
      <xdr:col>16</xdr:col>
      <xdr:colOff>119742</xdr:colOff>
      <xdr:row>27</xdr:row>
      <xdr:rowOff>43544</xdr:rowOff>
    </xdr:to>
    <mc:AlternateContent xmlns:mc="http://schemas.openxmlformats.org/markup-compatibility/2006" xmlns:a14="http://schemas.microsoft.com/office/drawing/2010/main">
      <mc:Choice Requires="a14">
        <xdr:graphicFrame macro="">
          <xdr:nvGraphicFramePr>
            <xdr:cNvPr id="12" name="Programme 1">
              <a:extLst>
                <a:ext uri="{FF2B5EF4-FFF2-40B4-BE49-F238E27FC236}">
                  <a16:creationId xmlns:a16="http://schemas.microsoft.com/office/drawing/2014/main" id="{65EFF6DA-C9EF-485E-BDA9-A3F3A5C3AF20}"/>
                </a:ext>
              </a:extLst>
            </xdr:cNvPr>
            <xdr:cNvGraphicFramePr/>
          </xdr:nvGraphicFramePr>
          <xdr:xfrm>
            <a:off x="0" y="0"/>
            <a:ext cx="0" cy="0"/>
          </xdr:xfrm>
          <a:graphic>
            <a:graphicData uri="http://schemas.microsoft.com/office/drawing/2010/slicer">
              <sle:slicer xmlns:sle="http://schemas.microsoft.com/office/drawing/2010/slicer" name="Programme 1"/>
            </a:graphicData>
          </a:graphic>
        </xdr:graphicFrame>
      </mc:Choice>
      <mc:Fallback xmlns="">
        <xdr:sp macro="" textlink="">
          <xdr:nvSpPr>
            <xdr:cNvPr id="0" name=""/>
            <xdr:cNvSpPr>
              <a:spLocks noTextEdit="1"/>
            </xdr:cNvSpPr>
          </xdr:nvSpPr>
          <xdr:spPr>
            <a:xfrm>
              <a:off x="8460709" y="2896568"/>
              <a:ext cx="1828800" cy="2187062"/>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206830</xdr:colOff>
      <xdr:row>17</xdr:row>
      <xdr:rowOff>108857</xdr:rowOff>
    </xdr:from>
    <xdr:to>
      <xdr:col>31</xdr:col>
      <xdr:colOff>174171</xdr:colOff>
      <xdr:row>35</xdr:row>
      <xdr:rowOff>100693</xdr:rowOff>
    </xdr:to>
    <xdr:graphicFrame macro="">
      <xdr:nvGraphicFramePr>
        <xdr:cNvPr id="13" name="Chart 12">
          <a:extLst>
            <a:ext uri="{FF2B5EF4-FFF2-40B4-BE49-F238E27FC236}">
              <a16:creationId xmlns:a16="http://schemas.microsoft.com/office/drawing/2014/main" id="{01648C61-26EE-4722-9BFF-3D6A85153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127001</xdr:colOff>
      <xdr:row>4</xdr:row>
      <xdr:rowOff>101601</xdr:rowOff>
    </xdr:from>
    <xdr:to>
      <xdr:col>15</xdr:col>
      <xdr:colOff>211668</xdr:colOff>
      <xdr:row>13</xdr:row>
      <xdr:rowOff>93134</xdr:rowOff>
    </xdr:to>
    <xdr:graphicFrame macro="">
      <xdr:nvGraphicFramePr>
        <xdr:cNvPr id="29" name="Chart 28">
          <a:extLst>
            <a:ext uri="{FF2B5EF4-FFF2-40B4-BE49-F238E27FC236}">
              <a16:creationId xmlns:a16="http://schemas.microsoft.com/office/drawing/2014/main" id="{4D8A5D40-98F3-4A3C-9882-589E4D040A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581025</xdr:colOff>
      <xdr:row>4</xdr:row>
      <xdr:rowOff>16935</xdr:rowOff>
    </xdr:from>
    <xdr:to>
      <xdr:col>11</xdr:col>
      <xdr:colOff>423333</xdr:colOff>
      <xdr:row>13</xdr:row>
      <xdr:rowOff>169335</xdr:rowOff>
    </xdr:to>
    <xdr:graphicFrame macro="">
      <xdr:nvGraphicFramePr>
        <xdr:cNvPr id="30" name="Chart 29">
          <a:extLst>
            <a:ext uri="{FF2B5EF4-FFF2-40B4-BE49-F238E27FC236}">
              <a16:creationId xmlns:a16="http://schemas.microsoft.com/office/drawing/2014/main" id="{8FB75B81-C36F-4EC0-A7B2-79C3F5208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39159</xdr:colOff>
      <xdr:row>3</xdr:row>
      <xdr:rowOff>45508</xdr:rowOff>
    </xdr:from>
    <xdr:to>
      <xdr:col>9</xdr:col>
      <xdr:colOff>267759</xdr:colOff>
      <xdr:row>4</xdr:row>
      <xdr:rowOff>113242</xdr:rowOff>
    </xdr:to>
    <xdr:sp macro="" textlink="">
      <xdr:nvSpPr>
        <xdr:cNvPr id="33" name="TextBox 32">
          <a:extLst>
            <a:ext uri="{FF2B5EF4-FFF2-40B4-BE49-F238E27FC236}">
              <a16:creationId xmlns:a16="http://schemas.microsoft.com/office/drawing/2014/main" id="{7DDDF41D-F968-A9A6-9044-2C0875E4442E}"/>
            </a:ext>
          </a:extLst>
        </xdr:cNvPr>
        <xdr:cNvSpPr txBox="1"/>
      </xdr:nvSpPr>
      <xdr:spPr>
        <a:xfrm>
          <a:off x="1258359" y="664633"/>
          <a:ext cx="4981575" cy="248709"/>
        </a:xfrm>
        <a:prstGeom prst="rect">
          <a:avLst/>
        </a:prstGeom>
        <a:solidFill>
          <a:schemeClr val="lt1"/>
        </a:solid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200" b="1"/>
            <a:t>Total Students</a:t>
          </a:r>
          <a:r>
            <a:rPr lang="en-ZA" sz="1200" b="1" baseline="0"/>
            <a:t> Enrolled for the Programme</a:t>
          </a:r>
          <a:endParaRPr lang="en-ZA" sz="1200" b="1"/>
        </a:p>
      </xdr:txBody>
    </xdr:sp>
    <xdr:clientData/>
  </xdr:twoCellAnchor>
  <xdr:twoCellAnchor>
    <xdr:from>
      <xdr:col>12</xdr:col>
      <xdr:colOff>186267</xdr:colOff>
      <xdr:row>3</xdr:row>
      <xdr:rowOff>59268</xdr:rowOff>
    </xdr:from>
    <xdr:to>
      <xdr:col>25</xdr:col>
      <xdr:colOff>389466</xdr:colOff>
      <xdr:row>4</xdr:row>
      <xdr:rowOff>59267</xdr:rowOff>
    </xdr:to>
    <xdr:sp macro="" textlink="">
      <xdr:nvSpPr>
        <xdr:cNvPr id="34" name="TextBox 33">
          <a:extLst>
            <a:ext uri="{FF2B5EF4-FFF2-40B4-BE49-F238E27FC236}">
              <a16:creationId xmlns:a16="http://schemas.microsoft.com/office/drawing/2014/main" id="{811BAF28-D480-41DC-8F7E-B6A74F1491F4}"/>
            </a:ext>
          </a:extLst>
        </xdr:cNvPr>
        <xdr:cNvSpPr txBox="1"/>
      </xdr:nvSpPr>
      <xdr:spPr>
        <a:xfrm>
          <a:off x="7501467" y="651935"/>
          <a:ext cx="8127999" cy="186265"/>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200" b="1"/>
            <a:t>Students Eligible for Funding - Projected</a:t>
          </a:r>
        </a:p>
      </xdr:txBody>
    </xdr:sp>
    <xdr:clientData/>
  </xdr:twoCellAnchor>
  <xdr:twoCellAnchor>
    <xdr:from>
      <xdr:col>11</xdr:col>
      <xdr:colOff>42334</xdr:colOff>
      <xdr:row>12</xdr:row>
      <xdr:rowOff>127000</xdr:rowOff>
    </xdr:from>
    <xdr:to>
      <xdr:col>16</xdr:col>
      <xdr:colOff>397933</xdr:colOff>
      <xdr:row>13</xdr:row>
      <xdr:rowOff>143933</xdr:rowOff>
    </xdr:to>
    <xdr:sp macro="" textlink="">
      <xdr:nvSpPr>
        <xdr:cNvPr id="35" name="TextBox 34">
          <a:extLst>
            <a:ext uri="{FF2B5EF4-FFF2-40B4-BE49-F238E27FC236}">
              <a16:creationId xmlns:a16="http://schemas.microsoft.com/office/drawing/2014/main" id="{72932EBF-E723-40BB-90B8-402388EFFB1E}"/>
            </a:ext>
          </a:extLst>
        </xdr:cNvPr>
        <xdr:cNvSpPr txBox="1"/>
      </xdr:nvSpPr>
      <xdr:spPr>
        <a:xfrm>
          <a:off x="6747934" y="2396067"/>
          <a:ext cx="3403599" cy="203199"/>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100" b="1"/>
            <a:t>University Education</a:t>
          </a:r>
        </a:p>
      </xdr:txBody>
    </xdr:sp>
    <xdr:clientData/>
  </xdr:twoCellAnchor>
  <xdr:twoCellAnchor>
    <xdr:from>
      <xdr:col>13</xdr:col>
      <xdr:colOff>160866</xdr:colOff>
      <xdr:row>7</xdr:row>
      <xdr:rowOff>127001</xdr:rowOff>
    </xdr:from>
    <xdr:to>
      <xdr:col>14</xdr:col>
      <xdr:colOff>423333</xdr:colOff>
      <xdr:row>10</xdr:row>
      <xdr:rowOff>16934</xdr:rowOff>
    </xdr:to>
    <xdr:sp macro="" textlink="Students!E18">
      <xdr:nvSpPr>
        <xdr:cNvPr id="36" name="TextBox 35">
          <a:extLst>
            <a:ext uri="{FF2B5EF4-FFF2-40B4-BE49-F238E27FC236}">
              <a16:creationId xmlns:a16="http://schemas.microsoft.com/office/drawing/2014/main" id="{52B47D82-BC79-8C2C-3AFC-3AE6AFB53FA2}"/>
            </a:ext>
          </a:extLst>
        </xdr:cNvPr>
        <xdr:cNvSpPr txBox="1"/>
      </xdr:nvSpPr>
      <xdr:spPr>
        <a:xfrm>
          <a:off x="8085666" y="1464734"/>
          <a:ext cx="872067" cy="448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05BD1F-808F-42DC-B93A-32C6F2F537DE}" type="TxLink">
            <a:rPr lang="en-US" sz="1600" b="1" i="0" u="none" strike="noStrike">
              <a:solidFill>
                <a:srgbClr val="000000"/>
              </a:solidFill>
              <a:latin typeface="Calibri"/>
              <a:ea typeface="Calibri"/>
              <a:cs typeface="Calibri"/>
            </a:rPr>
            <a:pPr/>
            <a:t>38.97%</a:t>
          </a:fld>
          <a:endParaRPr lang="en-ZA" sz="1600" b="1"/>
        </a:p>
      </xdr:txBody>
    </xdr:sp>
    <xdr:clientData/>
  </xdr:twoCellAnchor>
  <xdr:twoCellAnchor>
    <xdr:from>
      <xdr:col>14</xdr:col>
      <xdr:colOff>465668</xdr:colOff>
      <xdr:row>12</xdr:row>
      <xdr:rowOff>135467</xdr:rowOff>
    </xdr:from>
    <xdr:to>
      <xdr:col>20</xdr:col>
      <xdr:colOff>211667</xdr:colOff>
      <xdr:row>13</xdr:row>
      <xdr:rowOff>152400</xdr:rowOff>
    </xdr:to>
    <xdr:sp macro="" textlink="">
      <xdr:nvSpPr>
        <xdr:cNvPr id="38" name="TextBox 37">
          <a:extLst>
            <a:ext uri="{FF2B5EF4-FFF2-40B4-BE49-F238E27FC236}">
              <a16:creationId xmlns:a16="http://schemas.microsoft.com/office/drawing/2014/main" id="{60C5EBE6-086E-41C6-BC9B-8307CB7DD9AF}"/>
            </a:ext>
          </a:extLst>
        </xdr:cNvPr>
        <xdr:cNvSpPr txBox="1"/>
      </xdr:nvSpPr>
      <xdr:spPr>
        <a:xfrm>
          <a:off x="9000068" y="2404534"/>
          <a:ext cx="3403599" cy="203199"/>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100" b="1"/>
            <a:t>Community</a:t>
          </a:r>
          <a:r>
            <a:rPr lang="en-ZA" sz="1100" b="1" baseline="0"/>
            <a:t> Education and Training</a:t>
          </a:r>
          <a:endParaRPr lang="en-ZA" sz="1100" b="1"/>
        </a:p>
      </xdr:txBody>
    </xdr:sp>
    <xdr:clientData/>
  </xdr:twoCellAnchor>
  <xdr:twoCellAnchor>
    <xdr:from>
      <xdr:col>22</xdr:col>
      <xdr:colOff>397933</xdr:colOff>
      <xdr:row>4</xdr:row>
      <xdr:rowOff>152401</xdr:rowOff>
    </xdr:from>
    <xdr:to>
      <xdr:col>25</xdr:col>
      <xdr:colOff>482600</xdr:colOff>
      <xdr:row>13</xdr:row>
      <xdr:rowOff>143934</xdr:rowOff>
    </xdr:to>
    <xdr:graphicFrame macro="">
      <xdr:nvGraphicFramePr>
        <xdr:cNvPr id="39" name="Chart 38">
          <a:extLst>
            <a:ext uri="{FF2B5EF4-FFF2-40B4-BE49-F238E27FC236}">
              <a16:creationId xmlns:a16="http://schemas.microsoft.com/office/drawing/2014/main" id="{F1FC6E48-0FA9-4D72-B3A0-66BD3D874D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254000</xdr:colOff>
      <xdr:row>4</xdr:row>
      <xdr:rowOff>135467</xdr:rowOff>
    </xdr:from>
    <xdr:to>
      <xdr:col>22</xdr:col>
      <xdr:colOff>338667</xdr:colOff>
      <xdr:row>13</xdr:row>
      <xdr:rowOff>127000</xdr:rowOff>
    </xdr:to>
    <xdr:graphicFrame macro="">
      <xdr:nvGraphicFramePr>
        <xdr:cNvPr id="40" name="Chart 39">
          <a:extLst>
            <a:ext uri="{FF2B5EF4-FFF2-40B4-BE49-F238E27FC236}">
              <a16:creationId xmlns:a16="http://schemas.microsoft.com/office/drawing/2014/main" id="{8DD76235-6F2D-4532-8CF6-8DF45EA0E0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550334</xdr:colOff>
      <xdr:row>4</xdr:row>
      <xdr:rowOff>169334</xdr:rowOff>
    </xdr:from>
    <xdr:to>
      <xdr:col>19</xdr:col>
      <xdr:colOff>25401</xdr:colOff>
      <xdr:row>13</xdr:row>
      <xdr:rowOff>160867</xdr:rowOff>
    </xdr:to>
    <xdr:graphicFrame macro="">
      <xdr:nvGraphicFramePr>
        <xdr:cNvPr id="41" name="Chart 40">
          <a:extLst>
            <a:ext uri="{FF2B5EF4-FFF2-40B4-BE49-F238E27FC236}">
              <a16:creationId xmlns:a16="http://schemas.microsoft.com/office/drawing/2014/main" id="{F0111382-5C1E-42B4-A6AC-7A78666F93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220135</xdr:colOff>
      <xdr:row>12</xdr:row>
      <xdr:rowOff>152400</xdr:rowOff>
    </xdr:from>
    <xdr:to>
      <xdr:col>23</xdr:col>
      <xdr:colOff>575734</xdr:colOff>
      <xdr:row>13</xdr:row>
      <xdr:rowOff>169333</xdr:rowOff>
    </xdr:to>
    <xdr:sp macro="" textlink="">
      <xdr:nvSpPr>
        <xdr:cNvPr id="42" name="TextBox 41">
          <a:extLst>
            <a:ext uri="{FF2B5EF4-FFF2-40B4-BE49-F238E27FC236}">
              <a16:creationId xmlns:a16="http://schemas.microsoft.com/office/drawing/2014/main" id="{005176D7-0DB2-4CA5-9FBA-7777FAB3479A}"/>
            </a:ext>
          </a:extLst>
        </xdr:cNvPr>
        <xdr:cNvSpPr txBox="1"/>
      </xdr:nvSpPr>
      <xdr:spPr>
        <a:xfrm>
          <a:off x="11192935" y="2421467"/>
          <a:ext cx="3403599" cy="203199"/>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100" b="1"/>
            <a:t>Skills</a:t>
          </a:r>
          <a:r>
            <a:rPr lang="en-ZA" sz="1100" b="1" baseline="0"/>
            <a:t> Development</a:t>
          </a:r>
          <a:endParaRPr lang="en-ZA" sz="1100" b="1"/>
        </a:p>
      </xdr:txBody>
    </xdr:sp>
    <xdr:clientData/>
  </xdr:twoCellAnchor>
  <xdr:twoCellAnchor>
    <xdr:from>
      <xdr:col>21</xdr:col>
      <xdr:colOff>321735</xdr:colOff>
      <xdr:row>12</xdr:row>
      <xdr:rowOff>135467</xdr:rowOff>
    </xdr:from>
    <xdr:to>
      <xdr:col>27</xdr:col>
      <xdr:colOff>67734</xdr:colOff>
      <xdr:row>13</xdr:row>
      <xdr:rowOff>152400</xdr:rowOff>
    </xdr:to>
    <xdr:sp macro="" textlink="">
      <xdr:nvSpPr>
        <xdr:cNvPr id="43" name="TextBox 42">
          <a:extLst>
            <a:ext uri="{FF2B5EF4-FFF2-40B4-BE49-F238E27FC236}">
              <a16:creationId xmlns:a16="http://schemas.microsoft.com/office/drawing/2014/main" id="{FAC2681F-9BCC-47E5-8590-455A2F19970C}"/>
            </a:ext>
          </a:extLst>
        </xdr:cNvPr>
        <xdr:cNvSpPr txBox="1"/>
      </xdr:nvSpPr>
      <xdr:spPr>
        <a:xfrm>
          <a:off x="13123335" y="2404534"/>
          <a:ext cx="3403599" cy="203199"/>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100" b="1"/>
            <a:t>TVET</a:t>
          </a:r>
        </a:p>
      </xdr:txBody>
    </xdr:sp>
    <xdr:clientData/>
  </xdr:twoCellAnchor>
  <xdr:twoCellAnchor>
    <xdr:from>
      <xdr:col>16</xdr:col>
      <xdr:colOff>575733</xdr:colOff>
      <xdr:row>7</xdr:row>
      <xdr:rowOff>127001</xdr:rowOff>
    </xdr:from>
    <xdr:to>
      <xdr:col>18</xdr:col>
      <xdr:colOff>228600</xdr:colOff>
      <xdr:row>10</xdr:row>
      <xdr:rowOff>16934</xdr:rowOff>
    </xdr:to>
    <xdr:sp macro="" textlink="Students!E15">
      <xdr:nvSpPr>
        <xdr:cNvPr id="44" name="TextBox 43">
          <a:extLst>
            <a:ext uri="{FF2B5EF4-FFF2-40B4-BE49-F238E27FC236}">
              <a16:creationId xmlns:a16="http://schemas.microsoft.com/office/drawing/2014/main" id="{7D5B08D3-34FA-4891-BC92-62340F317B14}"/>
            </a:ext>
          </a:extLst>
        </xdr:cNvPr>
        <xdr:cNvSpPr txBox="1"/>
      </xdr:nvSpPr>
      <xdr:spPr>
        <a:xfrm>
          <a:off x="10329333" y="1464734"/>
          <a:ext cx="872067" cy="448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0EA236-5B8C-4A53-B7A5-FFE6B235E51F}" type="TxLink">
            <a:rPr lang="en-US" sz="1600" b="1" i="0" u="none" strike="noStrike">
              <a:solidFill>
                <a:srgbClr val="000000"/>
              </a:solidFill>
              <a:latin typeface="Calibri"/>
              <a:ea typeface="Calibri"/>
              <a:cs typeface="Calibri"/>
            </a:rPr>
            <a:pPr/>
            <a:t>0.34%</a:t>
          </a:fld>
          <a:endParaRPr lang="en-ZA" sz="1600" b="1"/>
        </a:p>
      </xdr:txBody>
    </xdr:sp>
    <xdr:clientData/>
  </xdr:twoCellAnchor>
  <xdr:twoCellAnchor>
    <xdr:from>
      <xdr:col>23</xdr:col>
      <xdr:colOff>397933</xdr:colOff>
      <xdr:row>7</xdr:row>
      <xdr:rowOff>135467</xdr:rowOff>
    </xdr:from>
    <xdr:to>
      <xdr:col>25</xdr:col>
      <xdr:colOff>50800</xdr:colOff>
      <xdr:row>10</xdr:row>
      <xdr:rowOff>25400</xdr:rowOff>
    </xdr:to>
    <xdr:sp macro="" textlink="Students!E17">
      <xdr:nvSpPr>
        <xdr:cNvPr id="45" name="TextBox 44">
          <a:extLst>
            <a:ext uri="{FF2B5EF4-FFF2-40B4-BE49-F238E27FC236}">
              <a16:creationId xmlns:a16="http://schemas.microsoft.com/office/drawing/2014/main" id="{69389972-9487-4D13-8616-3B3391B8E0DE}"/>
            </a:ext>
          </a:extLst>
        </xdr:cNvPr>
        <xdr:cNvSpPr txBox="1"/>
      </xdr:nvSpPr>
      <xdr:spPr>
        <a:xfrm>
          <a:off x="14418733" y="1473200"/>
          <a:ext cx="872067" cy="448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D68DC8-6617-4BF3-BB1E-47251D13C8F8}" type="TxLink">
            <a:rPr lang="en-US" sz="1600" b="1" i="0" u="none" strike="noStrike">
              <a:solidFill>
                <a:srgbClr val="000000"/>
              </a:solidFill>
              <a:latin typeface="Calibri"/>
              <a:ea typeface="Calibri"/>
              <a:cs typeface="Calibri"/>
            </a:rPr>
            <a:pPr/>
            <a:t>53.15%</a:t>
          </a:fld>
          <a:endParaRPr lang="en-ZA" sz="1600" b="1"/>
        </a:p>
      </xdr:txBody>
    </xdr:sp>
    <xdr:clientData/>
  </xdr:twoCellAnchor>
  <xdr:twoCellAnchor>
    <xdr:from>
      <xdr:col>12</xdr:col>
      <xdr:colOff>438151</xdr:colOff>
      <xdr:row>14</xdr:row>
      <xdr:rowOff>4234</xdr:rowOff>
    </xdr:from>
    <xdr:to>
      <xdr:col>13</xdr:col>
      <xdr:colOff>1</xdr:colOff>
      <xdr:row>36</xdr:row>
      <xdr:rowOff>38100</xdr:rowOff>
    </xdr:to>
    <xdr:sp macro="" textlink="">
      <xdr:nvSpPr>
        <xdr:cNvPr id="46" name="Rectangle 45">
          <a:extLst>
            <a:ext uri="{FF2B5EF4-FFF2-40B4-BE49-F238E27FC236}">
              <a16:creationId xmlns:a16="http://schemas.microsoft.com/office/drawing/2014/main" id="{6AE748A2-20CB-7D4D-E722-174B12A0E3C9}"/>
            </a:ext>
          </a:extLst>
        </xdr:cNvPr>
        <xdr:cNvSpPr/>
      </xdr:nvSpPr>
      <xdr:spPr>
        <a:xfrm>
          <a:off x="8243208" y="2693005"/>
          <a:ext cx="171450" cy="4039809"/>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0</xdr:col>
      <xdr:colOff>257174</xdr:colOff>
      <xdr:row>17</xdr:row>
      <xdr:rowOff>142874</xdr:rowOff>
    </xdr:from>
    <xdr:to>
      <xdr:col>12</xdr:col>
      <xdr:colOff>171449</xdr:colOff>
      <xdr:row>33</xdr:row>
      <xdr:rowOff>152399</xdr:rowOff>
    </xdr:to>
    <xdr:graphicFrame macro="">
      <xdr:nvGraphicFramePr>
        <xdr:cNvPr id="48" name="Chart 47">
          <a:extLst>
            <a:ext uri="{FF2B5EF4-FFF2-40B4-BE49-F238E27FC236}">
              <a16:creationId xmlns:a16="http://schemas.microsoft.com/office/drawing/2014/main" id="{3D99ADF4-84DE-4787-8FC4-9201C75064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57150</xdr:colOff>
      <xdr:row>15</xdr:row>
      <xdr:rowOff>76200</xdr:rowOff>
    </xdr:from>
    <xdr:to>
      <xdr:col>24</xdr:col>
      <xdr:colOff>161925</xdr:colOff>
      <xdr:row>16</xdr:row>
      <xdr:rowOff>143934</xdr:rowOff>
    </xdr:to>
    <xdr:sp macro="" textlink="">
      <xdr:nvSpPr>
        <xdr:cNvPr id="49" name="TextBox 48">
          <a:extLst>
            <a:ext uri="{FF2B5EF4-FFF2-40B4-BE49-F238E27FC236}">
              <a16:creationId xmlns:a16="http://schemas.microsoft.com/office/drawing/2014/main" id="{FF222B47-9881-45AE-B4E6-04E870EE0840}"/>
            </a:ext>
          </a:extLst>
        </xdr:cNvPr>
        <xdr:cNvSpPr txBox="1"/>
      </xdr:nvSpPr>
      <xdr:spPr>
        <a:xfrm>
          <a:off x="10296525" y="2781300"/>
          <a:ext cx="4981575" cy="248709"/>
        </a:xfrm>
        <a:prstGeom prst="rect">
          <a:avLst/>
        </a:prstGeom>
        <a:solidFill>
          <a:schemeClr val="lt1"/>
        </a:solid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ZA" sz="1100" b="1"/>
            <a:t>Sub-programmes</a:t>
          </a:r>
        </a:p>
      </xdr:txBody>
    </xdr:sp>
    <xdr:clientData/>
  </xdr:twoCellAnchor>
  <xdr:twoCellAnchor>
    <xdr:from>
      <xdr:col>25</xdr:col>
      <xdr:colOff>428625</xdr:colOff>
      <xdr:row>2</xdr:row>
      <xdr:rowOff>28575</xdr:rowOff>
    </xdr:from>
    <xdr:to>
      <xdr:col>25</xdr:col>
      <xdr:colOff>571500</xdr:colOff>
      <xdr:row>14</xdr:row>
      <xdr:rowOff>76200</xdr:rowOff>
    </xdr:to>
    <xdr:sp macro="" textlink="">
      <xdr:nvSpPr>
        <xdr:cNvPr id="50" name="Rectangle 49">
          <a:extLst>
            <a:ext uri="{FF2B5EF4-FFF2-40B4-BE49-F238E27FC236}">
              <a16:creationId xmlns:a16="http://schemas.microsoft.com/office/drawing/2014/main" id="{4775A8D5-05E4-CEF6-938D-4DB974354164}"/>
            </a:ext>
          </a:extLst>
        </xdr:cNvPr>
        <xdr:cNvSpPr/>
      </xdr:nvSpPr>
      <xdr:spPr>
        <a:xfrm>
          <a:off x="16154400" y="495300"/>
          <a:ext cx="142875" cy="2171700"/>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0.34071</cdr:x>
      <cdr:y>0.32487</cdr:y>
    </cdr:from>
    <cdr:to>
      <cdr:x>0.79646</cdr:x>
      <cdr:y>0.59391</cdr:y>
    </cdr:to>
    <cdr:sp macro="" textlink="Students!$E$16">
      <cdr:nvSpPr>
        <cdr:cNvPr id="2" name="TextBox 35">
          <a:extLst xmlns:a="http://schemas.openxmlformats.org/drawingml/2006/main">
            <a:ext uri="{FF2B5EF4-FFF2-40B4-BE49-F238E27FC236}">
              <a16:creationId xmlns:a16="http://schemas.microsoft.com/office/drawing/2014/main" id="{52B47D82-BC79-8C2C-3AFC-3AE6AFB53FA2}"/>
            </a:ext>
          </a:extLst>
        </cdr:cNvPr>
        <cdr:cNvSpPr txBox="1"/>
      </cdr:nvSpPr>
      <cdr:spPr>
        <a:xfrm xmlns:a="http://schemas.openxmlformats.org/drawingml/2006/main">
          <a:off x="651934" y="541867"/>
          <a:ext cx="872067" cy="448733"/>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268DCDE0-E19B-45DB-BC0E-FDEB5861DBFF}" type="TxLink">
            <a:rPr lang="en-US" sz="1600" b="1" i="0" u="none" strike="noStrike">
              <a:solidFill>
                <a:srgbClr val="000000"/>
              </a:solidFill>
              <a:latin typeface="Calibri"/>
              <a:ea typeface="Calibri"/>
              <a:cs typeface="Calibri"/>
            </a:rPr>
            <a:pPr/>
            <a:t>19.16%</a:t>
          </a:fld>
          <a:endParaRPr lang="en-ZA"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lonia Manala" refreshedDate="45275.728760879632" createdVersion="8" refreshedVersion="8" minRefreshableVersion="3" recordCount="9" xr:uid="{EE536AD6-8C61-4F99-A8DD-42F1B5B42BAE}">
  <cacheSource type="worksheet">
    <worksheetSource name="Table1"/>
  </cacheSource>
  <cacheFields count="4">
    <cacheField name="Indicator" numFmtId="0">
      <sharedItems count="9">
        <s v="Number of students enrolled in higher education institutions per year"/>
        <s v="Number of eligible university students obtaining financial aid from the National Student Financial Aid Scheme per year"/>
        <s v="Number of enrolments in TVET colleges per year"/>
        <s v="Number of qualifying students in TVET colleges receiving financial assistance per year"/>
        <s v="Number of new artisans registered for training per year"/>
        <s v="Number of artisan learners qualifying per year"/>
        <s v="Number of work‐based learning opportunities created per year"/>
        <s v="Number of enrolments in CET colleges per year"/>
        <s v="Number of lecturers trained per year"/>
      </sharedItems>
    </cacheField>
    <cacheField name="Programme" numFmtId="0">
      <sharedItems count="4">
        <s v="University Education"/>
        <s v="Technical and Vocational Education and Training"/>
        <s v="Skills Development"/>
        <s v="Community Education and Training"/>
      </sharedItems>
    </cacheField>
    <cacheField name="Projected for 2022/23" numFmtId="3">
      <sharedItems containsSemiMixedTypes="0" containsString="0" containsNumber="1" containsInteger="1" minValue="900" maxValue="1098000"/>
    </cacheField>
    <cacheField name="Achieved in the first half of 2022/23 " numFmtId="3">
      <sharedItems containsSemiMixedTypes="0" containsString="0" containsNumber="1" containsInteger="1" minValue="356" maxValue="1068048"/>
    </cacheField>
  </cacheFields>
  <extLst>
    <ext xmlns:x14="http://schemas.microsoft.com/office/spreadsheetml/2009/9/main" uri="{725AE2AE-9491-48be-B2B4-4EB974FC3084}">
      <x14:pivotCacheDefinition pivotCacheId="10128840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lonia Manala" refreshedDate="45275.852461458337" createdVersion="8" refreshedVersion="8" minRefreshableVersion="3" recordCount="34" xr:uid="{8BF089ED-6788-4470-9082-C68E0B832A11}">
  <cacheSource type="worksheet">
    <worksheetSource name="Table2"/>
  </cacheSource>
  <cacheFields count="3">
    <cacheField name="Programme" numFmtId="0">
      <sharedItems count="7">
        <s v="Administration"/>
        <s v="Planning, Policy and Strategy"/>
        <s v="University Education"/>
        <s v="Technical and Vocational Education and Training"/>
        <s v="Skills Development"/>
        <s v="Community Education and Training"/>
        <s v="National Revenue Fund"/>
      </sharedItems>
    </cacheField>
    <cacheField name="sub-programme" numFmtId="0">
      <sharedItems count="34">
        <s v="Department Management"/>
        <s v="Corporate Management Services"/>
        <s v="Office of the Chief Financial Officer"/>
        <s v="Internal Audit"/>
        <s v="Office Accommodation"/>
        <s v="Programme Management: Planning, Policy and Strategy"/>
        <s v="Human Resource Development Council of South Africa"/>
        <s v="Policy, Planning, Monitoring and Evaluation"/>
        <s v="International Relations"/>
        <s v="Legal and Legislative Services"/>
        <s v="Social Inclusion and Quality"/>
        <s v="Programme Management: University Education"/>
        <s v="University Planning and Institutional Funding"/>
        <s v="Institutional Governance and Management Support"/>
        <s v="Higher Education Policy Development and Research"/>
        <s v="Teaching, Learning and Research Development"/>
        <s v="University Subsidies"/>
        <s v="Programme Management: Technical and Vocational Education and Training"/>
        <s v="Technical and Vocational Education and Training System Planning and Institutional Support"/>
        <s v="Programmes and Qualifications"/>
        <s v="National Examinations and Assessment"/>
        <s v="Technical and Vocational Education and Training Financial Planning"/>
        <s v="Regional Offices"/>
        <s v="Programme Management: Skills Development"/>
        <s v="Sector Education and Training Authority Coordination"/>
        <s v="National Skills Authority Secretariat"/>
        <s v="Quality Development and Promotion"/>
        <s v="National Artisan Development"/>
        <s v="Programme Management: Community Education and Training "/>
        <s v="Community Education and Training System Planning, Institutional Development and Support"/>
        <s v="Community Education and Training Colleges Financial Planning and Management"/>
        <s v="Education, Training and Development Assessment"/>
        <s v="Sector education and training authorities"/>
        <s v="National Skills Fund"/>
      </sharedItems>
    </cacheField>
    <cacheField name="Appropriation" numFmtId="0">
      <sharedItems containsSemiMixedTypes="0" containsString="0" containsNumber="1" containsInteger="1" minValue="3086" maxValue="44493786"/>
    </cacheField>
  </cacheFields>
  <extLst>
    <ext xmlns:x14="http://schemas.microsoft.com/office/spreadsheetml/2009/9/main" uri="{725AE2AE-9491-48be-B2B4-4EB974FC3084}">
      <x14:pivotCacheDefinition pivotCacheId="2847333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1098000"/>
    <n v="1068048"/>
  </r>
  <r>
    <x v="1"/>
    <x v="0"/>
    <n v="427851"/>
    <n v="485349"/>
  </r>
  <r>
    <x v="2"/>
    <x v="1"/>
    <n v="620000"/>
    <n v="345767"/>
  </r>
  <r>
    <x v="3"/>
    <x v="1"/>
    <n v="329554"/>
    <n v="238358"/>
  </r>
  <r>
    <x v="4"/>
    <x v="2"/>
    <n v="22000"/>
    <n v="3938"/>
  </r>
  <r>
    <x v="5"/>
    <x v="2"/>
    <n v="20500"/>
    <n v="2540"/>
  </r>
  <r>
    <x v="6"/>
    <x v="2"/>
    <n v="107000"/>
    <n v="9524"/>
  </r>
  <r>
    <x v="7"/>
    <x v="3"/>
    <n v="266424"/>
    <n v="141808"/>
  </r>
  <r>
    <x v="8"/>
    <x v="3"/>
    <n v="900"/>
    <n v="35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x v="0"/>
    <n v="35990"/>
  </r>
  <r>
    <x v="0"/>
    <x v="1"/>
    <n v="246651"/>
  </r>
  <r>
    <x v="0"/>
    <x v="2"/>
    <n v="115163"/>
  </r>
  <r>
    <x v="0"/>
    <x v="3"/>
    <n v="12729"/>
  </r>
  <r>
    <x v="0"/>
    <x v="4"/>
    <n v="83209"/>
  </r>
  <r>
    <x v="1"/>
    <x v="5"/>
    <n v="8628"/>
  </r>
  <r>
    <x v="1"/>
    <x v="6"/>
    <n v="9562"/>
  </r>
  <r>
    <x v="1"/>
    <x v="7"/>
    <n v="4700656"/>
  </r>
  <r>
    <x v="1"/>
    <x v="8"/>
    <n v="19673"/>
  </r>
  <r>
    <x v="1"/>
    <x v="9"/>
    <n v="23793"/>
  </r>
  <r>
    <x v="1"/>
    <x v="10"/>
    <n v="150609"/>
  </r>
  <r>
    <x v="2"/>
    <x v="11"/>
    <n v="4927"/>
  </r>
  <r>
    <x v="2"/>
    <x v="12"/>
    <n v="23729"/>
  </r>
  <r>
    <x v="2"/>
    <x v="13"/>
    <n v="44493786"/>
  </r>
  <r>
    <x v="2"/>
    <x v="14"/>
    <n v="13394"/>
  </r>
  <r>
    <x v="2"/>
    <x v="15"/>
    <n v="33113"/>
  </r>
  <r>
    <x v="2"/>
    <x v="16"/>
    <n v="44012777"/>
  </r>
  <r>
    <x v="3"/>
    <x v="17"/>
    <n v="4231"/>
  </r>
  <r>
    <x v="3"/>
    <x v="18"/>
    <n v="11663672"/>
  </r>
  <r>
    <x v="3"/>
    <x v="19"/>
    <n v="27240"/>
  </r>
  <r>
    <x v="3"/>
    <x v="20"/>
    <n v="644221"/>
  </r>
  <r>
    <x v="3"/>
    <x v="21"/>
    <n v="17252"/>
  </r>
  <r>
    <x v="3"/>
    <x v="22"/>
    <n v="266464"/>
  </r>
  <r>
    <x v="4"/>
    <x v="23"/>
    <n v="5246"/>
  </r>
  <r>
    <x v="4"/>
    <x v="24"/>
    <n v="261223"/>
  </r>
  <r>
    <x v="4"/>
    <x v="25"/>
    <n v="17858"/>
  </r>
  <r>
    <x v="4"/>
    <x v="26"/>
    <n v="28506"/>
  </r>
  <r>
    <x v="4"/>
    <x v="27"/>
    <n v="108718"/>
  </r>
  <r>
    <x v="5"/>
    <x v="28"/>
    <n v="3086"/>
  </r>
  <r>
    <x v="5"/>
    <x v="29"/>
    <n v="2232714"/>
  </r>
  <r>
    <x v="5"/>
    <x v="30"/>
    <n v="228768"/>
  </r>
  <r>
    <x v="5"/>
    <x v="31"/>
    <n v="17295"/>
  </r>
  <r>
    <x v="6"/>
    <x v="32"/>
    <n v="16495452"/>
  </r>
  <r>
    <x v="6"/>
    <x v="33"/>
    <n v="41238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FB3C99-AB89-4C87-8DF7-DBD7AFB4D07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2:H17" firstHeaderRow="1" firstDataRow="1" firstDataCol="1"/>
  <pivotFields count="4">
    <pivotField showAll="0"/>
    <pivotField axis="axisRow" showAll="0">
      <items count="5">
        <item x="3"/>
        <item x="2"/>
        <item x="1"/>
        <item x="0"/>
        <item t="default"/>
      </items>
    </pivotField>
    <pivotField dataField="1" numFmtId="3" showAll="0"/>
    <pivotField numFmtId="3" showAll="0"/>
  </pivotFields>
  <rowFields count="1">
    <field x="1"/>
  </rowFields>
  <rowItems count="5">
    <i>
      <x/>
    </i>
    <i>
      <x v="1"/>
    </i>
    <i>
      <x v="2"/>
    </i>
    <i>
      <x v="3"/>
    </i>
    <i t="grand">
      <x/>
    </i>
  </rowItems>
  <colItems count="1">
    <i/>
  </colItems>
  <dataFields count="1">
    <dataField name="Min of Projected for 2022/23" fld="2" subtotal="min" baseField="1" baseItem="0"/>
  </dataFields>
  <formats count="1">
    <format dxfId="46">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E822F2-F991-46E2-8852-8CFBF2075AE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3:H8" firstHeaderRow="1" firstDataRow="1" firstDataCol="1"/>
  <pivotFields count="4">
    <pivotField showAll="0">
      <items count="10">
        <item x="5"/>
        <item x="1"/>
        <item x="7"/>
        <item x="2"/>
        <item x="8"/>
        <item x="4"/>
        <item x="3"/>
        <item x="0"/>
        <item x="6"/>
        <item t="default"/>
      </items>
    </pivotField>
    <pivotField axis="axisRow" showAll="0">
      <items count="5">
        <item x="3"/>
        <item x="2"/>
        <item x="1"/>
        <item x="0"/>
        <item t="default"/>
      </items>
    </pivotField>
    <pivotField dataField="1" showAll="0"/>
    <pivotField showAll="0"/>
  </pivotFields>
  <rowFields count="1">
    <field x="1"/>
  </rowFields>
  <rowItems count="5">
    <i>
      <x/>
    </i>
    <i>
      <x v="1"/>
    </i>
    <i>
      <x v="2"/>
    </i>
    <i>
      <x v="3"/>
    </i>
    <i t="grand">
      <x/>
    </i>
  </rowItems>
  <colItems count="1">
    <i/>
  </colItems>
  <dataFields count="1">
    <dataField name="Max of Projected for 2022/23" fld="2" subtotal="max" baseField="1" baseItem="0"/>
  </dataFields>
  <formats count="1">
    <format dxfId="47">
      <pivotArea collapsedLevelsAreSubtotals="1" fieldPosition="0">
        <references count="1">
          <reference field="1" count="0"/>
        </references>
      </pivotArea>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437D29-CD9D-4A40-A014-AEB80BAA300A}"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H11" firstHeaderRow="1" firstDataRow="1" firstDataCol="1"/>
  <pivotFields count="3">
    <pivotField axis="axisRow" showAll="0">
      <items count="8">
        <item x="0"/>
        <item x="5"/>
        <item x="6"/>
        <item x="1"/>
        <item x="4"/>
        <item x="3"/>
        <item x="2"/>
        <item t="default"/>
      </items>
    </pivotField>
    <pivotField showAll="0"/>
    <pivotField dataField="1" showAll="0"/>
  </pivotFields>
  <rowFields count="1">
    <field x="0"/>
  </rowFields>
  <rowItems count="8">
    <i>
      <x/>
    </i>
    <i>
      <x v="1"/>
    </i>
    <i>
      <x v="2"/>
    </i>
    <i>
      <x v="3"/>
    </i>
    <i>
      <x v="4"/>
    </i>
    <i>
      <x v="5"/>
    </i>
    <i>
      <x v="6"/>
    </i>
    <i t="grand">
      <x/>
    </i>
  </rowItems>
  <colItems count="1">
    <i/>
  </colItems>
  <dataFields count="1">
    <dataField name="Sum of Appropriation" fld="2" baseField="0" baseItem="0"/>
  </dataFields>
  <formats count="1">
    <format dxfId="40">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EC7533-F033-4A41-A8BF-DDCC8AC743B8}"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23:J26" firstHeaderRow="1" firstDataRow="2" firstDataCol="1"/>
  <pivotFields count="3">
    <pivotField axis="axisRow" showAll="0">
      <items count="8">
        <item h="1" x="0"/>
        <item h="1" x="5"/>
        <item x="6"/>
        <item h="1" x="1"/>
        <item h="1" x="4"/>
        <item h="1" x="3"/>
        <item h="1" x="2"/>
        <item t="default"/>
      </items>
    </pivotField>
    <pivotField axis="axisCol" showAll="0">
      <items count="35">
        <item x="30"/>
        <item x="29"/>
        <item x="1"/>
        <item x="0"/>
        <item x="31"/>
        <item x="14"/>
        <item x="6"/>
        <item x="13"/>
        <item x="3"/>
        <item x="8"/>
        <item x="9"/>
        <item x="27"/>
        <item x="20"/>
        <item x="25"/>
        <item x="33"/>
        <item x="4"/>
        <item x="2"/>
        <item x="7"/>
        <item x="28"/>
        <item x="5"/>
        <item x="23"/>
        <item x="17"/>
        <item x="11"/>
        <item x="19"/>
        <item x="26"/>
        <item x="22"/>
        <item x="32"/>
        <item x="24"/>
        <item x="10"/>
        <item x="15"/>
        <item x="21"/>
        <item x="18"/>
        <item x="12"/>
        <item x="16"/>
        <item t="default"/>
      </items>
    </pivotField>
    <pivotField dataField="1" showAll="0"/>
  </pivotFields>
  <rowFields count="1">
    <field x="0"/>
  </rowFields>
  <rowItems count="2">
    <i>
      <x v="2"/>
    </i>
    <i t="grand">
      <x/>
    </i>
  </rowItems>
  <colFields count="1">
    <field x="1"/>
  </colFields>
  <colItems count="3">
    <i>
      <x v="14"/>
    </i>
    <i>
      <x v="26"/>
    </i>
    <i t="grand">
      <x/>
    </i>
  </colItems>
  <dataFields count="1">
    <dataField name="Sum of Appropriation" fld="2" baseField="0" baseItem="0"/>
  </dataFields>
  <chartFormats count="35">
    <chartFormat chart="2" format="10" series="1">
      <pivotArea type="data" outline="0" fieldPosition="0">
        <references count="2">
          <reference field="4294967294" count="1" selected="0">
            <x v="0"/>
          </reference>
          <reference field="1" count="1" selected="0">
            <x v="2"/>
          </reference>
        </references>
      </pivotArea>
    </chartFormat>
    <chartFormat chart="2" format="11" series="1">
      <pivotArea type="data" outline="0" fieldPosition="0">
        <references count="2">
          <reference field="4294967294" count="1" selected="0">
            <x v="0"/>
          </reference>
          <reference field="1" count="1" selected="0">
            <x v="3"/>
          </reference>
        </references>
      </pivotArea>
    </chartFormat>
    <chartFormat chart="2" format="12" series="1">
      <pivotArea type="data" outline="0" fieldPosition="0">
        <references count="2">
          <reference field="4294967294" count="1" selected="0">
            <x v="0"/>
          </reference>
          <reference field="1" count="1" selected="0">
            <x v="8"/>
          </reference>
        </references>
      </pivotArea>
    </chartFormat>
    <chartFormat chart="2" format="13" series="1">
      <pivotArea type="data" outline="0" fieldPosition="0">
        <references count="2">
          <reference field="4294967294" count="1" selected="0">
            <x v="0"/>
          </reference>
          <reference field="1" count="1" selected="0">
            <x v="15"/>
          </reference>
        </references>
      </pivotArea>
    </chartFormat>
    <chartFormat chart="2" format="14" series="1">
      <pivotArea type="data" outline="0" fieldPosition="0">
        <references count="2">
          <reference field="4294967294" count="1" selected="0">
            <x v="0"/>
          </reference>
          <reference field="1" count="1" selected="0">
            <x v="16"/>
          </reference>
        </references>
      </pivotArea>
    </chartFormat>
    <chartFormat chart="2" format="15" series="1">
      <pivotArea type="data" outline="0" fieldPosition="0">
        <references count="2">
          <reference field="4294967294" count="1" selected="0">
            <x v="0"/>
          </reference>
          <reference field="1" count="1" selected="0">
            <x v="0"/>
          </reference>
        </references>
      </pivotArea>
    </chartFormat>
    <chartFormat chart="2" format="16" series="1">
      <pivotArea type="data" outline="0" fieldPosition="0">
        <references count="2">
          <reference field="4294967294" count="1" selected="0">
            <x v="0"/>
          </reference>
          <reference field="1" count="1" selected="0">
            <x v="1"/>
          </reference>
        </references>
      </pivotArea>
    </chartFormat>
    <chartFormat chart="2" format="17" series="1">
      <pivotArea type="data" outline="0" fieldPosition="0">
        <references count="2">
          <reference field="4294967294" count="1" selected="0">
            <x v="0"/>
          </reference>
          <reference field="1" count="1" selected="0">
            <x v="4"/>
          </reference>
        </references>
      </pivotArea>
    </chartFormat>
    <chartFormat chart="2" format="18" series="1">
      <pivotArea type="data" outline="0" fieldPosition="0">
        <references count="2">
          <reference field="4294967294" count="1" selected="0">
            <x v="0"/>
          </reference>
          <reference field="1" count="1" selected="0">
            <x v="18"/>
          </reference>
        </references>
      </pivotArea>
    </chartFormat>
    <chartFormat chart="2" format="19" series="1">
      <pivotArea type="data" outline="0" fieldPosition="0">
        <references count="2">
          <reference field="4294967294" count="1" selected="0">
            <x v="0"/>
          </reference>
          <reference field="1" count="1" selected="0">
            <x v="14"/>
          </reference>
        </references>
      </pivotArea>
    </chartFormat>
    <chartFormat chart="2" format="20" series="1">
      <pivotArea type="data" outline="0" fieldPosition="0">
        <references count="2">
          <reference field="4294967294" count="1" selected="0">
            <x v="0"/>
          </reference>
          <reference field="1" count="1" selected="0">
            <x v="26"/>
          </reference>
        </references>
      </pivotArea>
    </chartFormat>
    <chartFormat chart="2" format="21" series="1">
      <pivotArea type="data" outline="0" fieldPosition="0">
        <references count="2">
          <reference field="4294967294" count="1" selected="0">
            <x v="0"/>
          </reference>
          <reference field="1" count="1" selected="0">
            <x v="10"/>
          </reference>
        </references>
      </pivotArea>
    </chartFormat>
    <chartFormat chart="2" format="22" series="1">
      <pivotArea type="data" outline="0" fieldPosition="0">
        <references count="2">
          <reference field="4294967294" count="1" selected="0">
            <x v="0"/>
          </reference>
          <reference field="1" count="1" selected="0">
            <x v="17"/>
          </reference>
        </references>
      </pivotArea>
    </chartFormat>
    <chartFormat chart="2" format="23" series="1">
      <pivotArea type="data" outline="0" fieldPosition="0">
        <references count="2">
          <reference field="4294967294" count="1" selected="0">
            <x v="0"/>
          </reference>
          <reference field="1" count="1" selected="0">
            <x v="19"/>
          </reference>
        </references>
      </pivotArea>
    </chartFormat>
    <chartFormat chart="2" format="24" series="1">
      <pivotArea type="data" outline="0" fieldPosition="0">
        <references count="2">
          <reference field="4294967294" count="1" selected="0">
            <x v="0"/>
          </reference>
          <reference field="1" count="1" selected="0">
            <x v="28"/>
          </reference>
        </references>
      </pivotArea>
    </chartFormat>
    <chartFormat chart="2" format="25" series="1">
      <pivotArea type="data" outline="0" fieldPosition="0">
        <references count="2">
          <reference field="4294967294" count="1" selected="0">
            <x v="0"/>
          </reference>
          <reference field="1" count="1" selected="0">
            <x v="6"/>
          </reference>
        </references>
      </pivotArea>
    </chartFormat>
    <chartFormat chart="2" format="26" series="1">
      <pivotArea type="data" outline="0" fieldPosition="0">
        <references count="2">
          <reference field="4294967294" count="1" selected="0">
            <x v="0"/>
          </reference>
          <reference field="1" count="1" selected="0">
            <x v="9"/>
          </reference>
        </references>
      </pivotArea>
    </chartFormat>
    <chartFormat chart="2" format="27" series="1">
      <pivotArea type="data" outline="0" fieldPosition="0">
        <references count="2">
          <reference field="4294967294" count="1" selected="0">
            <x v="0"/>
          </reference>
          <reference field="1" count="1" selected="0">
            <x v="7"/>
          </reference>
        </references>
      </pivotArea>
    </chartFormat>
    <chartFormat chart="2" format="28" series="1">
      <pivotArea type="data" outline="0" fieldPosition="0">
        <references count="2">
          <reference field="4294967294" count="1" selected="0">
            <x v="0"/>
          </reference>
          <reference field="1" count="1" selected="0">
            <x v="11"/>
          </reference>
        </references>
      </pivotArea>
    </chartFormat>
    <chartFormat chart="2" format="29" series="1">
      <pivotArea type="data" outline="0" fieldPosition="0">
        <references count="2">
          <reference field="4294967294" count="1" selected="0">
            <x v="0"/>
          </reference>
          <reference field="1" count="1" selected="0">
            <x v="12"/>
          </reference>
        </references>
      </pivotArea>
    </chartFormat>
    <chartFormat chart="2" format="30" series="1">
      <pivotArea type="data" outline="0" fieldPosition="0">
        <references count="2">
          <reference field="4294967294" count="1" selected="0">
            <x v="0"/>
          </reference>
          <reference field="1" count="1" selected="0">
            <x v="13"/>
          </reference>
        </references>
      </pivotArea>
    </chartFormat>
    <chartFormat chart="2" format="31" series="1">
      <pivotArea type="data" outline="0" fieldPosition="0">
        <references count="2">
          <reference field="4294967294" count="1" selected="0">
            <x v="0"/>
          </reference>
          <reference field="1" count="1" selected="0">
            <x v="20"/>
          </reference>
        </references>
      </pivotArea>
    </chartFormat>
    <chartFormat chart="2" format="32" series="1">
      <pivotArea type="data" outline="0" fieldPosition="0">
        <references count="2">
          <reference field="4294967294" count="1" selected="0">
            <x v="0"/>
          </reference>
          <reference field="1" count="1" selected="0">
            <x v="21"/>
          </reference>
        </references>
      </pivotArea>
    </chartFormat>
    <chartFormat chart="2" format="33" series="1">
      <pivotArea type="data" outline="0" fieldPosition="0">
        <references count="2">
          <reference field="4294967294" count="1" selected="0">
            <x v="0"/>
          </reference>
          <reference field="1" count="1" selected="0">
            <x v="22"/>
          </reference>
        </references>
      </pivotArea>
    </chartFormat>
    <chartFormat chart="2" format="34" series="1">
      <pivotArea type="data" outline="0" fieldPosition="0">
        <references count="2">
          <reference field="4294967294" count="1" selected="0">
            <x v="0"/>
          </reference>
          <reference field="1" count="1" selected="0">
            <x v="23"/>
          </reference>
        </references>
      </pivotArea>
    </chartFormat>
    <chartFormat chart="2" format="35" series="1">
      <pivotArea type="data" outline="0" fieldPosition="0">
        <references count="2">
          <reference field="4294967294" count="1" selected="0">
            <x v="0"/>
          </reference>
          <reference field="1" count="1" selected="0">
            <x v="24"/>
          </reference>
        </references>
      </pivotArea>
    </chartFormat>
    <chartFormat chart="2" format="36" series="1">
      <pivotArea type="data" outline="0" fieldPosition="0">
        <references count="2">
          <reference field="4294967294" count="1" selected="0">
            <x v="0"/>
          </reference>
          <reference field="1" count="1" selected="0">
            <x v="25"/>
          </reference>
        </references>
      </pivotArea>
    </chartFormat>
    <chartFormat chart="2" format="37" series="1">
      <pivotArea type="data" outline="0" fieldPosition="0">
        <references count="2">
          <reference field="4294967294" count="1" selected="0">
            <x v="0"/>
          </reference>
          <reference field="1" count="1" selected="0">
            <x v="27"/>
          </reference>
        </references>
      </pivotArea>
    </chartFormat>
    <chartFormat chart="2" format="38" series="1">
      <pivotArea type="data" outline="0" fieldPosition="0">
        <references count="2">
          <reference field="4294967294" count="1" selected="0">
            <x v="0"/>
          </reference>
          <reference field="1" count="1" selected="0">
            <x v="29"/>
          </reference>
        </references>
      </pivotArea>
    </chartFormat>
    <chartFormat chart="2" format="39" series="1">
      <pivotArea type="data" outline="0" fieldPosition="0">
        <references count="2">
          <reference field="4294967294" count="1" selected="0">
            <x v="0"/>
          </reference>
          <reference field="1" count="1" selected="0">
            <x v="30"/>
          </reference>
        </references>
      </pivotArea>
    </chartFormat>
    <chartFormat chart="2" format="40" series="1">
      <pivotArea type="data" outline="0" fieldPosition="0">
        <references count="2">
          <reference field="4294967294" count="1" selected="0">
            <x v="0"/>
          </reference>
          <reference field="1" count="1" selected="0">
            <x v="31"/>
          </reference>
        </references>
      </pivotArea>
    </chartFormat>
    <chartFormat chart="2" format="41" series="1">
      <pivotArea type="data" outline="0" fieldPosition="0">
        <references count="2">
          <reference field="4294967294" count="1" selected="0">
            <x v="0"/>
          </reference>
          <reference field="1" count="1" selected="0">
            <x v="32"/>
          </reference>
        </references>
      </pivotArea>
    </chartFormat>
    <chartFormat chart="2" format="42" series="1">
      <pivotArea type="data" outline="0" fieldPosition="0">
        <references count="2">
          <reference field="4294967294" count="1" selected="0">
            <x v="0"/>
          </reference>
          <reference field="1" count="1" selected="0">
            <x v="33"/>
          </reference>
        </references>
      </pivotArea>
    </chartFormat>
    <chartFormat chart="2" format="43" series="1">
      <pivotArea type="data" outline="0" fieldPosition="0">
        <references count="2">
          <reference field="4294967294" count="1" selected="0">
            <x v="0"/>
          </reference>
          <reference field="1" count="1" selected="0">
            <x v="5"/>
          </reference>
        </references>
      </pivotArea>
    </chartFormat>
    <chartFormat chart="2" format="44">
      <pivotArea type="data" outline="0" fieldPosition="0">
        <references count="3">
          <reference field="4294967294" count="1" selected="0">
            <x v="0"/>
          </reference>
          <reference field="0"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E3877C-9D05-4EE2-BDDF-BA7ADB508E3C}"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3:H20" firstHeaderRow="1" firstDataRow="1" firstDataCol="1"/>
  <pivotFields count="3">
    <pivotField axis="axisRow" showAll="0">
      <items count="8">
        <item h="1" sd="0" x="0"/>
        <item h="1" sd="0" x="5"/>
        <item h="1" sd="0" x="6"/>
        <item h="1" sd="0" x="1"/>
        <item x="4"/>
        <item h="1" sd="0" x="3"/>
        <item h="1" sd="0" x="2"/>
        <item t="default"/>
      </items>
    </pivotField>
    <pivotField axis="axisRow" showAll="0">
      <items count="35">
        <item x="30"/>
        <item x="29"/>
        <item x="1"/>
        <item x="0"/>
        <item x="31"/>
        <item x="14"/>
        <item x="6"/>
        <item x="13"/>
        <item x="3"/>
        <item x="8"/>
        <item x="9"/>
        <item x="27"/>
        <item x="20"/>
        <item x="25"/>
        <item x="33"/>
        <item x="4"/>
        <item x="2"/>
        <item x="7"/>
        <item x="28"/>
        <item x="5"/>
        <item x="23"/>
        <item x="17"/>
        <item x="11"/>
        <item x="19"/>
        <item x="26"/>
        <item x="22"/>
        <item x="32"/>
        <item x="24"/>
        <item x="10"/>
        <item x="15"/>
        <item x="21"/>
        <item x="18"/>
        <item x="12"/>
        <item x="16"/>
        <item t="default"/>
      </items>
    </pivotField>
    <pivotField dataField="1" showAll="0"/>
  </pivotFields>
  <rowFields count="2">
    <field x="0"/>
    <field x="1"/>
  </rowFields>
  <rowItems count="7">
    <i>
      <x v="4"/>
    </i>
    <i r="1">
      <x v="11"/>
    </i>
    <i r="1">
      <x v="13"/>
    </i>
    <i r="1">
      <x v="20"/>
    </i>
    <i r="1">
      <x v="24"/>
    </i>
    <i r="1">
      <x v="27"/>
    </i>
    <i t="grand">
      <x/>
    </i>
  </rowItems>
  <colItems count="1">
    <i/>
  </colItems>
  <dataFields count="1">
    <dataField name="Sum of Appropriation"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gramme1" xr10:uid="{88C52AA1-AF46-4E8C-9EC8-059BAE24BAF4}" sourceName="Programme">
  <pivotTables>
    <pivotTable tabId="2" name="PivotTable26"/>
  </pivotTables>
  <data>
    <tabular pivotCacheId="284733371">
      <items count="7">
        <i x="0"/>
        <i x="5"/>
        <i x="6" s="1"/>
        <i x="1"/>
        <i x="4"/>
        <i x="3"/>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gramme 1" xr10:uid="{8E42D3D6-D9B5-4D59-9518-E6BE28C30B78}" cache="Slicer_Programme1" caption="Programme"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EB1F6-D813-4DB2-B95D-11E9457D47C9}" name="Table1" displayName="Table1" ref="A4:C12" totalsRowShown="0" headerRowDxfId="45" dataDxfId="44">
  <autoFilter ref="A4:C12" xr:uid="{697EB1F6-D813-4DB2-B95D-11E9457D47C9}"/>
  <tableColumns count="3">
    <tableColumn id="1" xr3:uid="{F427A113-28F1-445A-9B55-E44F0598F81C}" name="Indicator" dataDxfId="43"/>
    <tableColumn id="2" xr3:uid="{5CDDD1C7-31E1-41C3-819E-9F882455F4B0}" name="Programme" dataDxfId="42"/>
    <tableColumn id="3" xr3:uid="{160A5205-8155-49A4-99C9-AF92BBEB6778}" name="Projected for 2022/23" dataDxfId="41"/>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37B6F1-629B-4A4A-B698-AB0DB5B84EA0}" name="Table2" displayName="Table2" ref="A4:C38" totalsRowShown="0" headerRowDxfId="39" dataDxfId="38">
  <autoFilter ref="A4:C38" xr:uid="{1337B6F1-629B-4A4A-B698-AB0DB5B84EA0}"/>
  <tableColumns count="3">
    <tableColumn id="1" xr3:uid="{D1BED069-88E8-4133-A985-9F7AF358BEF2}" name="Programme" dataDxfId="37"/>
    <tableColumn id="3" xr3:uid="{0C37B434-BD7C-4DB3-A755-64A3C2163152}" name="sub-programme" dataDxfId="36">
      <calculatedColumnFormula array="1">INDEX(Table9[[#All],[Sub-programme]],ROW() -3)</calculatedColumnFormula>
    </tableColumn>
    <tableColumn id="4" xr3:uid="{0187418D-5121-4792-B377-6AD4F502FB5F}" name="Appropriation" dataDxfId="35" dataCellStyle="Comma"/>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2ED6DBA-49A6-4AC5-8513-6656C726EDFE}" name="Table9" displayName="Table9" ref="A3:B8" totalsRowShown="0" headerRowDxfId="34" dataDxfId="33">
  <autoFilter ref="A3:B8" xr:uid="{12ED6DBA-49A6-4AC5-8513-6656C726EDFE}"/>
  <tableColumns count="2">
    <tableColumn id="1" xr3:uid="{641363A9-DF43-4A02-9BB1-8C8C9FC36CB9}" name="Sub-programme" dataDxfId="32"/>
    <tableColumn id="2" xr3:uid="{EB7B61DD-E633-4595-B897-7FAD46328BD5}" name="Appropriation" dataDxfId="31"/>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3F6A7F8-5DC2-4774-8B4A-BDB52E6A6652}" name="Table14" displayName="Table14" ref="A3:B9" totalsRowShown="0" headerRowDxfId="30" dataDxfId="29" tableBorderDxfId="28">
  <autoFilter ref="A3:B9" xr:uid="{63F6A7F8-5DC2-4774-8B4A-BDB52E6A6652}"/>
  <tableColumns count="2">
    <tableColumn id="1" xr3:uid="{00B167C1-E551-4EF8-8C69-1FD40939CDF1}" name="Sub-programme" dataDxfId="27"/>
    <tableColumn id="2" xr3:uid="{AD25D275-4427-40A0-ABA9-FCA07C832AB3}" name="Appropriation" dataDxfId="26"/>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05AEE25-8562-4357-8CA7-C69F04F2E8CE}" name="Table15" displayName="Table15" ref="A3:B9" totalsRowShown="0" headerRowDxfId="25" dataDxfId="24" tableBorderDxfId="23">
  <autoFilter ref="A3:B9" xr:uid="{805AEE25-8562-4357-8CA7-C69F04F2E8CE}"/>
  <tableColumns count="2">
    <tableColumn id="1" xr3:uid="{54F96E3C-AAEF-4CB8-92C2-10362C63F3AD}" name="Sub-programme" dataDxfId="22"/>
    <tableColumn id="2" xr3:uid="{28F6881C-BDF4-4A36-BFEA-63004DE461FD}" name="Appropriation" dataDxfId="21"/>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0B8DD7D-83DF-415E-92D7-CF5C1D855343}" name="Table16" displayName="Table16" ref="A3:B9" totalsRowShown="0" headerRowDxfId="20" dataDxfId="19" tableBorderDxfId="18">
  <autoFilter ref="A3:B9" xr:uid="{50B8DD7D-83DF-415E-92D7-CF5C1D855343}"/>
  <tableColumns count="2">
    <tableColumn id="1" xr3:uid="{D924E32C-33AD-4E5F-9656-1CB23F9C8441}" name="Sub-programme" dataDxfId="17"/>
    <tableColumn id="2" xr3:uid="{9F25D824-98FB-4659-9A68-7C7917ADD7E1}" name="Appropriation" dataDxfId="16"/>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295DDA2-8FEE-433F-BB78-6B929AEA754E}" name="Table17" displayName="Table17" ref="A3:B8" totalsRowShown="0" headerRowDxfId="15" dataDxfId="14" tableBorderDxfId="13">
  <autoFilter ref="A3:B8" xr:uid="{E295DDA2-8FEE-433F-BB78-6B929AEA754E}"/>
  <tableColumns count="2">
    <tableColumn id="1" xr3:uid="{808BEFDC-0925-4768-BCA5-5738FDC9951E}" name="Sub-programme" dataDxfId="12"/>
    <tableColumn id="2" xr3:uid="{9DC41C09-401F-448F-91A7-3E5BC7D7A2B5}" name="Appropriation" dataDxfId="11"/>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4D4340B-2C4E-4FA4-BBE2-235ACD7C9742}" name="Table18" displayName="Table18" ref="A3:B7" totalsRowShown="0" headerRowDxfId="10" dataDxfId="9" tableBorderDxfId="8">
  <autoFilter ref="A3:B7" xr:uid="{A4D4340B-2C4E-4FA4-BBE2-235ACD7C9742}"/>
  <tableColumns count="2">
    <tableColumn id="1" xr3:uid="{8678996A-5266-4346-B427-41EEC62B85AD}" name="Sub-programme" dataDxfId="7"/>
    <tableColumn id="2" xr3:uid="{E4B981E7-9A8D-4B07-8276-B1A13A8062A7}" name="Appropriation" dataDxfId="6"/>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D860A62-5A82-4661-94C0-A7917B6634E7}" name="Table19" displayName="Table19" ref="A3:B5" totalsRowShown="0" headerRowDxfId="5" dataDxfId="4" tableBorderDxfId="3">
  <autoFilter ref="A3:B5" xr:uid="{CD860A62-5A82-4661-94C0-A7917B6634E7}"/>
  <tableColumns count="2">
    <tableColumn id="1" xr3:uid="{92EA52C8-1FFA-4C7B-BF8B-1FFECD1C7D4B}" name="Programme" dataDxfId="2"/>
    <tableColumn id="2" xr3:uid="{3FBB1341-90FC-4179-B3F1-7A84742EDF35}" name="Appropriation" dataDxfId="1"/>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3D67EE4-9812-43A5-804B-4E79E9552B16}" name="Table12" displayName="Table12" ref="A3:B5" totalsRowShown="0">
  <autoFilter ref="A3:B5" xr:uid="{83D67EE4-9812-43A5-804B-4E79E9552B16}"/>
  <tableColumns count="2">
    <tableColumn id="1" xr3:uid="{50C32AD0-48A8-41CA-97A8-F547AD6323D6}" name="Programme"/>
    <tableColumn id="2" xr3:uid="{B96E4677-AE42-452C-81A2-DE5987111CEC}" name="Appropriation" dataDxfId="0"/>
  </tableColumns>
  <tableStyleInfo name="TableStyleLight1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5683C8B-2BE2-430D-AF0C-DB4C73D07717}" name="Table13" displayName="Table13" ref="A1:A2" insertRow="1" totalsRowShown="0">
  <autoFilter ref="A1:A2" xr:uid="{F5683C8B-2BE2-430D-AF0C-DB4C73D07717}"/>
  <tableColumns count="1">
    <tableColumn id="1" xr3:uid="{9470BDEE-0ADF-49D4-972F-98D6EF88CEAE}"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288A-8F98-4367-AB2F-C8499BA4A694}">
  <dimension ref="A1:AE37"/>
  <sheetViews>
    <sheetView showGridLines="0" tabSelected="1" zoomScale="70" zoomScaleNormal="70" zoomScaleSheetLayoutView="90" zoomScalePageLayoutView="50" workbookViewId="0">
      <selection activeCell="M38" sqref="M38"/>
    </sheetView>
  </sheetViews>
  <sheetFormatPr defaultRowHeight="14.4" x14ac:dyDescent="0.3"/>
  <cols>
    <col min="8" max="8" width="16" bestFit="1" customWidth="1"/>
    <col min="28" max="28" width="20.5546875" bestFit="1" customWidth="1"/>
  </cols>
  <sheetData>
    <row r="1" spans="1:31" ht="22.2" x14ac:dyDescent="0.45">
      <c r="A1" s="38" t="s">
        <v>36</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row>
    <row r="2" spans="1:31" ht="15.6" x14ac:dyDescent="0.3">
      <c r="A2" s="39" t="s">
        <v>83</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row>
    <row r="3" spans="1:31" s="27" customFormat="1" ht="10.199999999999999" customHeight="1" x14ac:dyDescent="0.3">
      <c r="A3" s="36"/>
      <c r="B3" s="36"/>
      <c r="C3" s="36"/>
      <c r="D3" s="36"/>
      <c r="E3" s="36"/>
      <c r="F3" s="36"/>
      <c r="G3" s="36"/>
      <c r="H3" s="36"/>
      <c r="I3" s="36"/>
      <c r="J3" s="36"/>
      <c r="K3" s="36"/>
      <c r="L3" s="36"/>
      <c r="M3" s="36"/>
      <c r="N3" s="36"/>
      <c r="O3" s="36"/>
      <c r="P3" s="36"/>
      <c r="Q3" s="36"/>
      <c r="R3" s="36"/>
      <c r="S3" s="36"/>
      <c r="T3" s="36"/>
      <c r="U3" s="36"/>
      <c r="V3" s="36"/>
      <c r="W3" s="36"/>
      <c r="X3" s="36"/>
      <c r="Y3" s="36"/>
      <c r="Z3" s="36"/>
    </row>
    <row r="5" spans="1:31" ht="14.4" customHeight="1" x14ac:dyDescent="0.3">
      <c r="AA5" s="40" t="s">
        <v>72</v>
      </c>
      <c r="AB5" s="40"/>
      <c r="AC5" s="40"/>
      <c r="AD5" s="40"/>
    </row>
    <row r="6" spans="1:31" x14ac:dyDescent="0.3">
      <c r="AA6" s="40"/>
      <c r="AB6" s="40"/>
      <c r="AC6" s="40"/>
      <c r="AD6" s="40"/>
    </row>
    <row r="7" spans="1:31" x14ac:dyDescent="0.3">
      <c r="AA7" s="40"/>
      <c r="AB7" s="40"/>
      <c r="AC7" s="40"/>
      <c r="AD7" s="40"/>
    </row>
    <row r="9" spans="1:31" ht="21" x14ac:dyDescent="0.4">
      <c r="AB9" s="34">
        <f>Subsidies!B6</f>
        <v>44354586</v>
      </c>
    </row>
    <row r="15" spans="1:31" s="27" customFormat="1" ht="9" customHeight="1" x14ac:dyDescent="0.3"/>
    <row r="17" spans="2:8" ht="15.6" x14ac:dyDescent="0.3">
      <c r="B17" s="37" t="s">
        <v>92</v>
      </c>
      <c r="C17" s="37"/>
      <c r="D17" s="37"/>
      <c r="E17" s="37"/>
      <c r="F17" s="37"/>
      <c r="G17" s="37"/>
      <c r="H17" s="35">
        <f>'Higher Education (summary)'!B63</f>
        <v>260268396</v>
      </c>
    </row>
    <row r="37" s="27" customFormat="1" x14ac:dyDescent="0.3"/>
  </sheetData>
  <mergeCells count="5">
    <mergeCell ref="A3:Z3"/>
    <mergeCell ref="B17:G17"/>
    <mergeCell ref="A1:AE1"/>
    <mergeCell ref="A2:AE2"/>
    <mergeCell ref="AA5:AD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363D-F270-4157-9D37-EE138E18AB88}">
  <dimension ref="A1:AI31"/>
  <sheetViews>
    <sheetView workbookViewId="0">
      <selection activeCell="C5" sqref="C5:C12"/>
    </sheetView>
  </sheetViews>
  <sheetFormatPr defaultRowHeight="14.4" x14ac:dyDescent="0.3"/>
  <cols>
    <col min="1" max="1" width="25.77734375" style="1" customWidth="1"/>
    <col min="2" max="2" width="17.88671875" style="1" customWidth="1"/>
    <col min="3" max="3" width="21.21875" style="1" customWidth="1"/>
    <col min="4" max="4" width="0" style="1" hidden="1" customWidth="1"/>
    <col min="5" max="5" width="11.5546875" style="1" bestFit="1" customWidth="1"/>
    <col min="6" max="6" width="8.88671875" style="1"/>
    <col min="7" max="7" width="41" style="1" bestFit="1" customWidth="1"/>
    <col min="8" max="8" width="26.109375" style="1" bestFit="1" customWidth="1"/>
    <col min="9" max="9" width="38.109375" style="1" bestFit="1" customWidth="1"/>
    <col min="10" max="14" width="42.6640625" style="1" bestFit="1" customWidth="1"/>
    <col min="15" max="15" width="31" style="1" bestFit="1" customWidth="1"/>
    <col min="16" max="16" width="43.33203125" style="1" bestFit="1" customWidth="1"/>
    <col min="17" max="17" width="40.21875" style="1" bestFit="1" customWidth="1"/>
    <col min="18" max="18" width="102.109375" style="1" bestFit="1" customWidth="1"/>
    <col min="19" max="19" width="40.88671875" style="1" bestFit="1" customWidth="1"/>
    <col min="20" max="20" width="42.109375" style="1" bestFit="1" customWidth="1"/>
    <col min="21" max="21" width="32.109375" style="1" bestFit="1" customWidth="1"/>
    <col min="22" max="22" width="47.88671875" style="1" bestFit="1" customWidth="1"/>
    <col min="23" max="23" width="73.77734375" style="1" bestFit="1" customWidth="1"/>
    <col min="24" max="24" width="60.21875" style="1" bestFit="1" customWidth="1"/>
    <col min="25" max="25" width="54.77734375" style="1" bestFit="1" customWidth="1"/>
    <col min="26" max="26" width="31" style="1" bestFit="1" customWidth="1"/>
    <col min="27" max="27" width="43.33203125" style="1" bestFit="1" customWidth="1"/>
    <col min="28" max="28" width="12.109375" style="1" bestFit="1" customWidth="1"/>
    <col min="29" max="29" width="102.109375" style="1" bestFit="1" customWidth="1"/>
    <col min="30" max="31" width="12.109375" style="1" bestFit="1" customWidth="1"/>
    <col min="32" max="32" width="42.109375" style="1" bestFit="1" customWidth="1"/>
    <col min="33" max="34" width="12.109375" style="1" bestFit="1" customWidth="1"/>
    <col min="35" max="35" width="10.77734375" style="1" bestFit="1" customWidth="1"/>
    <col min="36" max="16384" width="8.88671875" style="1"/>
  </cols>
  <sheetData>
    <row r="1" spans="1:35" ht="16.8" x14ac:dyDescent="0.35">
      <c r="A1" s="41" t="s">
        <v>17</v>
      </c>
      <c r="B1" s="41"/>
      <c r="C1" s="41"/>
      <c r="G1" s="42" t="s">
        <v>77</v>
      </c>
      <c r="H1" s="42"/>
      <c r="I1" s="42"/>
    </row>
    <row r="2" spans="1:35" ht="28.8" customHeight="1" x14ac:dyDescent="0.3">
      <c r="A2" s="42" t="s">
        <v>18</v>
      </c>
      <c r="B2" s="42"/>
      <c r="C2" s="42"/>
      <c r="G2" s="2" t="s">
        <v>79</v>
      </c>
    </row>
    <row r="3" spans="1:35" x14ac:dyDescent="0.3">
      <c r="G3" s="6" t="s">
        <v>74</v>
      </c>
      <c r="H3" t="s">
        <v>78</v>
      </c>
      <c r="I3"/>
      <c r="J3"/>
      <c r="K3"/>
      <c r="L3"/>
      <c r="M3"/>
      <c r="N3"/>
      <c r="O3"/>
      <c r="P3"/>
      <c r="Q3"/>
      <c r="R3"/>
      <c r="S3"/>
      <c r="T3"/>
      <c r="U3"/>
      <c r="V3"/>
      <c r="W3"/>
      <c r="X3"/>
      <c r="Y3"/>
      <c r="Z3"/>
      <c r="AA3"/>
      <c r="AB3"/>
      <c r="AC3"/>
      <c r="AD3"/>
      <c r="AE3"/>
      <c r="AF3"/>
      <c r="AG3"/>
      <c r="AH3"/>
      <c r="AI3"/>
    </row>
    <row r="4" spans="1:35" ht="43.2" x14ac:dyDescent="0.3">
      <c r="A4" s="1" t="s">
        <v>0</v>
      </c>
      <c r="B4" s="1" t="s">
        <v>1</v>
      </c>
      <c r="C4" s="1" t="s">
        <v>2</v>
      </c>
      <c r="D4" s="1" t="s">
        <v>3</v>
      </c>
      <c r="G4" s="7" t="s">
        <v>15</v>
      </c>
      <c r="H4" s="10">
        <v>266424</v>
      </c>
      <c r="I4"/>
      <c r="J4"/>
      <c r="K4"/>
      <c r="L4"/>
      <c r="M4"/>
      <c r="N4"/>
      <c r="O4"/>
      <c r="P4"/>
      <c r="Q4"/>
      <c r="R4"/>
      <c r="S4"/>
      <c r="T4"/>
      <c r="U4"/>
      <c r="V4"/>
      <c r="W4"/>
      <c r="X4"/>
      <c r="Y4"/>
      <c r="Z4"/>
      <c r="AA4"/>
      <c r="AB4"/>
      <c r="AC4"/>
      <c r="AD4"/>
      <c r="AE4"/>
      <c r="AF4"/>
      <c r="AG4"/>
      <c r="AH4"/>
      <c r="AI4"/>
    </row>
    <row r="5" spans="1:35" ht="43.2" x14ac:dyDescent="0.3">
      <c r="A5" s="1" t="s">
        <v>4</v>
      </c>
      <c r="B5" s="1" t="s">
        <v>5</v>
      </c>
      <c r="C5" s="9">
        <v>1098000</v>
      </c>
      <c r="D5" s="1" t="s">
        <v>6</v>
      </c>
      <c r="G5" s="7" t="s">
        <v>12</v>
      </c>
      <c r="H5" s="10">
        <v>107000</v>
      </c>
      <c r="I5"/>
      <c r="J5"/>
      <c r="K5"/>
      <c r="L5"/>
      <c r="M5"/>
      <c r="N5"/>
      <c r="O5"/>
      <c r="P5"/>
      <c r="Q5"/>
      <c r="R5"/>
      <c r="S5"/>
      <c r="T5"/>
      <c r="U5"/>
      <c r="V5"/>
      <c r="W5"/>
      <c r="X5"/>
      <c r="Y5"/>
      <c r="Z5"/>
      <c r="AA5"/>
      <c r="AB5"/>
      <c r="AC5"/>
      <c r="AD5"/>
      <c r="AE5"/>
      <c r="AF5"/>
      <c r="AG5"/>
      <c r="AH5"/>
      <c r="AI5"/>
    </row>
    <row r="6" spans="1:35" ht="57.6" x14ac:dyDescent="0.3">
      <c r="A6" s="1" t="s">
        <v>7</v>
      </c>
      <c r="B6" s="1" t="s">
        <v>5</v>
      </c>
      <c r="C6" s="9">
        <v>427851</v>
      </c>
      <c r="D6" s="1" t="s">
        <v>6</v>
      </c>
      <c r="G6" s="7" t="s">
        <v>9</v>
      </c>
      <c r="H6" s="10">
        <v>620000</v>
      </c>
      <c r="I6"/>
      <c r="J6"/>
      <c r="K6"/>
      <c r="L6"/>
      <c r="M6"/>
      <c r="N6"/>
      <c r="O6"/>
      <c r="P6"/>
      <c r="Q6"/>
      <c r="R6"/>
      <c r="S6"/>
      <c r="T6"/>
      <c r="U6"/>
      <c r="V6"/>
      <c r="W6"/>
      <c r="X6"/>
      <c r="Y6"/>
      <c r="Z6"/>
      <c r="AA6"/>
      <c r="AB6"/>
      <c r="AC6"/>
      <c r="AD6"/>
      <c r="AE6"/>
      <c r="AF6"/>
      <c r="AG6"/>
      <c r="AH6"/>
      <c r="AI6"/>
    </row>
    <row r="7" spans="1:35" ht="57.6" x14ac:dyDescent="0.3">
      <c r="A7" s="1" t="s">
        <v>8</v>
      </c>
      <c r="B7" s="1" t="s">
        <v>9</v>
      </c>
      <c r="C7" s="9">
        <v>620000</v>
      </c>
      <c r="D7" s="1">
        <v>5808491</v>
      </c>
      <c r="G7" s="7" t="s">
        <v>5</v>
      </c>
      <c r="H7" s="10">
        <v>1098000</v>
      </c>
      <c r="I7"/>
      <c r="J7"/>
      <c r="K7"/>
      <c r="L7"/>
      <c r="M7"/>
      <c r="N7"/>
      <c r="O7"/>
      <c r="P7"/>
      <c r="Q7"/>
      <c r="R7"/>
      <c r="S7"/>
      <c r="T7"/>
      <c r="U7"/>
      <c r="V7"/>
      <c r="W7"/>
      <c r="X7"/>
      <c r="Y7"/>
      <c r="Z7"/>
      <c r="AA7"/>
      <c r="AB7"/>
      <c r="AC7"/>
      <c r="AD7"/>
      <c r="AE7"/>
      <c r="AF7"/>
      <c r="AG7"/>
      <c r="AH7"/>
      <c r="AI7"/>
    </row>
    <row r="8" spans="1:35" ht="57.6" x14ac:dyDescent="0.3">
      <c r="A8" s="1" t="s">
        <v>10</v>
      </c>
      <c r="B8" s="1" t="s">
        <v>9</v>
      </c>
      <c r="C8" s="9">
        <v>329554</v>
      </c>
      <c r="D8" s="1" t="s">
        <v>6</v>
      </c>
      <c r="G8" s="7" t="s">
        <v>75</v>
      </c>
      <c r="H8">
        <v>1098000</v>
      </c>
      <c r="I8"/>
      <c r="J8"/>
      <c r="K8"/>
      <c r="L8"/>
      <c r="M8"/>
      <c r="N8"/>
      <c r="O8"/>
      <c r="P8"/>
      <c r="Q8"/>
      <c r="R8"/>
      <c r="S8"/>
      <c r="T8"/>
      <c r="U8"/>
      <c r="V8"/>
      <c r="W8"/>
      <c r="X8"/>
      <c r="Y8"/>
      <c r="Z8"/>
      <c r="AA8"/>
      <c r="AB8"/>
      <c r="AC8"/>
      <c r="AD8"/>
      <c r="AE8"/>
      <c r="AF8"/>
      <c r="AG8"/>
      <c r="AH8"/>
      <c r="AI8"/>
    </row>
    <row r="9" spans="1:35" ht="43.2" x14ac:dyDescent="0.3">
      <c r="A9" s="1" t="s">
        <v>11</v>
      </c>
      <c r="B9" s="1" t="s">
        <v>12</v>
      </c>
      <c r="C9" s="9">
        <v>22000</v>
      </c>
      <c r="D9" s="1" t="s">
        <v>6</v>
      </c>
      <c r="G9"/>
      <c r="H9"/>
      <c r="I9"/>
      <c r="J9"/>
      <c r="K9"/>
      <c r="L9"/>
      <c r="M9"/>
      <c r="N9"/>
      <c r="O9"/>
      <c r="P9"/>
      <c r="Q9"/>
      <c r="R9"/>
      <c r="S9"/>
      <c r="T9"/>
      <c r="U9"/>
      <c r="V9"/>
      <c r="W9"/>
      <c r="X9"/>
      <c r="Y9"/>
      <c r="Z9"/>
      <c r="AA9"/>
      <c r="AB9"/>
      <c r="AC9"/>
      <c r="AD9"/>
      <c r="AE9"/>
      <c r="AF9"/>
      <c r="AG9"/>
      <c r="AH9"/>
      <c r="AI9"/>
    </row>
    <row r="10" spans="1:35" ht="28.8" x14ac:dyDescent="0.3">
      <c r="A10" s="1" t="s">
        <v>13</v>
      </c>
      <c r="B10" s="1" t="s">
        <v>12</v>
      </c>
      <c r="C10" s="9">
        <v>20500</v>
      </c>
      <c r="D10" s="1" t="s">
        <v>6</v>
      </c>
      <c r="H10"/>
      <c r="I10"/>
      <c r="J10"/>
      <c r="K10"/>
      <c r="L10"/>
      <c r="M10"/>
      <c r="N10"/>
      <c r="O10"/>
      <c r="P10"/>
      <c r="Q10"/>
      <c r="R10"/>
      <c r="S10"/>
      <c r="T10"/>
      <c r="U10"/>
      <c r="V10"/>
      <c r="W10"/>
      <c r="X10"/>
      <c r="Y10"/>
      <c r="Z10"/>
      <c r="AA10"/>
      <c r="AB10"/>
      <c r="AC10"/>
      <c r="AD10"/>
      <c r="AE10"/>
      <c r="AF10"/>
      <c r="AG10"/>
      <c r="AH10"/>
      <c r="AI10"/>
    </row>
    <row r="11" spans="1:35" ht="43.2" x14ac:dyDescent="0.3">
      <c r="A11" s="1" t="s">
        <v>14</v>
      </c>
      <c r="B11" s="1" t="s">
        <v>15</v>
      </c>
      <c r="C11" s="9">
        <v>266424</v>
      </c>
      <c r="D11" s="1" t="s">
        <v>6</v>
      </c>
      <c r="G11" s="11" t="s">
        <v>80</v>
      </c>
      <c r="H11"/>
      <c r="I11"/>
      <c r="J11"/>
      <c r="K11"/>
      <c r="L11"/>
      <c r="M11"/>
      <c r="N11"/>
      <c r="O11"/>
      <c r="P11"/>
      <c r="Q11"/>
      <c r="R11"/>
      <c r="S11"/>
      <c r="T11"/>
      <c r="U11"/>
      <c r="V11"/>
      <c r="W11"/>
      <c r="X11"/>
      <c r="Y11"/>
      <c r="Z11"/>
    </row>
    <row r="12" spans="1:35" ht="43.2" x14ac:dyDescent="0.3">
      <c r="A12" s="1" t="s">
        <v>16</v>
      </c>
      <c r="B12" s="1" t="s">
        <v>15</v>
      </c>
      <c r="C12" s="9">
        <v>900</v>
      </c>
      <c r="D12" s="1" t="s">
        <v>6</v>
      </c>
      <c r="G12" s="6" t="s">
        <v>74</v>
      </c>
      <c r="H12" t="s">
        <v>81</v>
      </c>
      <c r="I12"/>
      <c r="J12"/>
      <c r="K12"/>
      <c r="L12"/>
      <c r="M12"/>
      <c r="N12"/>
      <c r="O12"/>
      <c r="P12"/>
      <c r="Q12"/>
      <c r="R12"/>
      <c r="S12"/>
      <c r="T12"/>
      <c r="U12"/>
      <c r="V12"/>
      <c r="W12"/>
      <c r="X12"/>
      <c r="Y12"/>
      <c r="Z12"/>
    </row>
    <row r="13" spans="1:35" x14ac:dyDescent="0.3">
      <c r="G13" s="7" t="s">
        <v>15</v>
      </c>
      <c r="H13" s="10">
        <v>900</v>
      </c>
      <c r="I13"/>
      <c r="J13"/>
      <c r="K13"/>
      <c r="L13"/>
      <c r="M13"/>
      <c r="N13"/>
      <c r="O13"/>
      <c r="P13"/>
      <c r="Q13"/>
      <c r="R13"/>
      <c r="S13"/>
      <c r="T13"/>
      <c r="U13"/>
      <c r="V13"/>
      <c r="W13"/>
      <c r="X13"/>
      <c r="Y13"/>
      <c r="Z13"/>
    </row>
    <row r="14" spans="1:35" x14ac:dyDescent="0.3">
      <c r="B14" s="1" t="s">
        <v>89</v>
      </c>
      <c r="C14" s="1" t="s">
        <v>90</v>
      </c>
      <c r="E14" s="1" t="s">
        <v>91</v>
      </c>
      <c r="G14" s="7" t="s">
        <v>12</v>
      </c>
      <c r="H14" s="10">
        <v>20500</v>
      </c>
      <c r="I14"/>
      <c r="J14"/>
      <c r="K14"/>
      <c r="L14"/>
      <c r="M14"/>
      <c r="N14"/>
      <c r="O14"/>
      <c r="P14"/>
      <c r="Q14"/>
      <c r="R14"/>
      <c r="S14"/>
      <c r="T14"/>
      <c r="U14"/>
      <c r="V14"/>
      <c r="W14"/>
      <c r="X14"/>
      <c r="Y14"/>
      <c r="Z14"/>
    </row>
    <row r="15" spans="1:35" ht="28.8" x14ac:dyDescent="0.3">
      <c r="A15" s="28" t="s">
        <v>15</v>
      </c>
      <c r="B15" s="10">
        <v>266424</v>
      </c>
      <c r="C15" s="10">
        <v>900</v>
      </c>
      <c r="E15" s="29">
        <f>C15/B15</f>
        <v>3.3780740473831187E-3</v>
      </c>
      <c r="G15" s="7" t="s">
        <v>9</v>
      </c>
      <c r="H15" s="10">
        <v>329554</v>
      </c>
      <c r="I15"/>
      <c r="J15"/>
      <c r="K15"/>
      <c r="L15"/>
      <c r="M15"/>
      <c r="N15"/>
      <c r="O15"/>
      <c r="P15"/>
      <c r="Q15"/>
      <c r="R15"/>
      <c r="S15"/>
      <c r="T15"/>
      <c r="U15"/>
      <c r="V15"/>
      <c r="W15"/>
      <c r="X15"/>
      <c r="Y15"/>
      <c r="Z15"/>
    </row>
    <row r="16" spans="1:35" x14ac:dyDescent="0.3">
      <c r="A16" s="28" t="s">
        <v>12</v>
      </c>
      <c r="B16" s="10">
        <v>107000</v>
      </c>
      <c r="C16" s="10">
        <v>20500</v>
      </c>
      <c r="E16" s="29">
        <f>C16/B16</f>
        <v>0.19158878504672897</v>
      </c>
      <c r="G16" s="7" t="s">
        <v>5</v>
      </c>
      <c r="H16" s="10">
        <v>427851</v>
      </c>
      <c r="I16"/>
      <c r="J16"/>
      <c r="K16"/>
      <c r="L16"/>
      <c r="M16"/>
      <c r="N16"/>
      <c r="O16"/>
      <c r="P16"/>
      <c r="Q16"/>
      <c r="R16"/>
      <c r="S16"/>
      <c r="T16"/>
      <c r="U16"/>
      <c r="V16"/>
      <c r="W16"/>
      <c r="X16"/>
      <c r="Y16"/>
      <c r="Z16"/>
    </row>
    <row r="17" spans="1:26" ht="28.8" x14ac:dyDescent="0.3">
      <c r="A17" s="28" t="s">
        <v>9</v>
      </c>
      <c r="B17" s="10">
        <v>620000</v>
      </c>
      <c r="C17" s="10">
        <v>329554</v>
      </c>
      <c r="E17" s="29">
        <f>C17/B17</f>
        <v>0.53153870967741934</v>
      </c>
      <c r="G17" s="7" t="s">
        <v>75</v>
      </c>
      <c r="H17">
        <v>900</v>
      </c>
      <c r="I17"/>
      <c r="J17"/>
      <c r="K17"/>
      <c r="L17"/>
      <c r="M17"/>
      <c r="N17"/>
      <c r="O17"/>
      <c r="P17"/>
      <c r="Q17"/>
      <c r="R17"/>
      <c r="S17"/>
      <c r="T17"/>
      <c r="U17"/>
      <c r="V17"/>
      <c r="W17"/>
      <c r="X17"/>
      <c r="Y17"/>
      <c r="Z17"/>
    </row>
    <row r="18" spans="1:26" x14ac:dyDescent="0.3">
      <c r="A18" s="28" t="s">
        <v>5</v>
      </c>
      <c r="B18" s="10">
        <v>1098000</v>
      </c>
      <c r="C18" s="10">
        <v>427851</v>
      </c>
      <c r="E18" s="29">
        <f>C18/B18</f>
        <v>0.38966393442622949</v>
      </c>
      <c r="G18"/>
      <c r="H18"/>
      <c r="I18"/>
      <c r="J18"/>
      <c r="K18"/>
      <c r="L18"/>
      <c r="M18"/>
      <c r="N18"/>
      <c r="O18"/>
      <c r="P18"/>
      <c r="Q18"/>
      <c r="R18"/>
      <c r="S18"/>
      <c r="T18"/>
      <c r="U18"/>
      <c r="V18"/>
      <c r="W18"/>
      <c r="X18"/>
      <c r="Y18"/>
      <c r="Z18"/>
    </row>
    <row r="19" spans="1:26" x14ac:dyDescent="0.3">
      <c r="G19"/>
      <c r="H19"/>
      <c r="I19"/>
      <c r="J19"/>
      <c r="K19"/>
      <c r="L19"/>
      <c r="M19"/>
      <c r="N19"/>
      <c r="O19"/>
      <c r="P19"/>
      <c r="Q19"/>
    </row>
    <row r="20" spans="1:26" x14ac:dyDescent="0.3">
      <c r="G20"/>
      <c r="H20"/>
      <c r="I20"/>
      <c r="J20"/>
      <c r="K20"/>
      <c r="L20"/>
      <c r="M20"/>
      <c r="N20"/>
      <c r="O20"/>
      <c r="P20"/>
      <c r="Q20"/>
    </row>
    <row r="21" spans="1:26" x14ac:dyDescent="0.3">
      <c r="G21"/>
      <c r="H21"/>
      <c r="I21"/>
      <c r="J21"/>
      <c r="K21"/>
      <c r="L21"/>
      <c r="M21"/>
      <c r="N21"/>
      <c r="O21"/>
      <c r="P21"/>
      <c r="Q21"/>
    </row>
    <row r="22" spans="1:26" x14ac:dyDescent="0.3">
      <c r="G22"/>
      <c r="H22"/>
      <c r="I22"/>
      <c r="J22"/>
      <c r="K22"/>
      <c r="L22"/>
      <c r="M22"/>
      <c r="N22"/>
      <c r="O22"/>
      <c r="P22"/>
      <c r="Q22"/>
    </row>
    <row r="23" spans="1:26" x14ac:dyDescent="0.3">
      <c r="G23"/>
      <c r="H23"/>
      <c r="I23"/>
      <c r="J23"/>
      <c r="K23"/>
      <c r="L23"/>
    </row>
    <row r="24" spans="1:26" x14ac:dyDescent="0.3">
      <c r="G24"/>
      <c r="H24"/>
      <c r="I24"/>
      <c r="J24"/>
      <c r="K24"/>
      <c r="L24"/>
    </row>
    <row r="25" spans="1:26" x14ac:dyDescent="0.3">
      <c r="G25"/>
      <c r="H25"/>
      <c r="I25"/>
      <c r="J25"/>
      <c r="K25"/>
      <c r="L25"/>
    </row>
    <row r="26" spans="1:26" x14ac:dyDescent="0.3">
      <c r="G26"/>
      <c r="H26"/>
      <c r="I26"/>
      <c r="J26"/>
      <c r="K26"/>
      <c r="L26"/>
    </row>
    <row r="27" spans="1:26" x14ac:dyDescent="0.3">
      <c r="G27"/>
      <c r="H27"/>
      <c r="I27"/>
      <c r="J27"/>
      <c r="K27"/>
      <c r="L27"/>
    </row>
    <row r="28" spans="1:26" x14ac:dyDescent="0.3">
      <c r="G28"/>
      <c r="H28"/>
      <c r="I28"/>
      <c r="J28"/>
      <c r="K28"/>
      <c r="L28"/>
    </row>
    <row r="29" spans="1:26" x14ac:dyDescent="0.3">
      <c r="G29"/>
      <c r="H29"/>
      <c r="I29"/>
      <c r="J29"/>
      <c r="K29"/>
      <c r="L29"/>
    </row>
    <row r="30" spans="1:26" x14ac:dyDescent="0.3">
      <c r="G30"/>
      <c r="H30"/>
      <c r="I30"/>
      <c r="J30"/>
      <c r="K30"/>
      <c r="L30"/>
    </row>
    <row r="31" spans="1:26" x14ac:dyDescent="0.3">
      <c r="G31"/>
      <c r="H31"/>
      <c r="I31"/>
      <c r="J31"/>
      <c r="K31"/>
      <c r="L31"/>
    </row>
  </sheetData>
  <mergeCells count="3">
    <mergeCell ref="A1:C1"/>
    <mergeCell ref="A2:C2"/>
    <mergeCell ref="G1:I1"/>
  </mergeCell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46F7-8B87-42B1-8DE0-092FC1840792}">
  <dimension ref="A1:J63"/>
  <sheetViews>
    <sheetView topLeftCell="A51" workbookViewId="0">
      <selection activeCell="A47" sqref="A47:B62"/>
    </sheetView>
  </sheetViews>
  <sheetFormatPr defaultRowHeight="14.4" x14ac:dyDescent="0.3"/>
  <cols>
    <col min="1" max="1" width="26.44140625" style="1" customWidth="1"/>
    <col min="2" max="2" width="25.5546875" style="1" customWidth="1"/>
    <col min="3" max="4" width="35.44140625" customWidth="1"/>
    <col min="5" max="5" width="22.5546875" customWidth="1"/>
    <col min="7" max="7" width="20" bestFit="1" customWidth="1"/>
    <col min="8" max="8" width="17.5546875" bestFit="1" customWidth="1"/>
    <col min="9" max="9" width="35.88671875" bestFit="1" customWidth="1"/>
    <col min="10" max="10" width="10.77734375" bestFit="1" customWidth="1"/>
    <col min="11" max="11" width="20.6640625" bestFit="1" customWidth="1"/>
    <col min="12" max="12" width="30.6640625" bestFit="1" customWidth="1"/>
    <col min="13" max="14" width="10.77734375" bestFit="1" customWidth="1"/>
    <col min="15" max="15" width="45.21875" bestFit="1" customWidth="1"/>
    <col min="16" max="16" width="12.5546875" bestFit="1" customWidth="1"/>
    <col min="17" max="17" width="20.21875" bestFit="1" customWidth="1"/>
    <col min="18" max="18" width="25.77734375" bestFit="1" customWidth="1"/>
    <col min="19" max="19" width="26.6640625" bestFit="1" customWidth="1"/>
    <col min="20" max="20" width="34.33203125" bestFit="1" customWidth="1"/>
    <col min="21" max="21" width="31.109375" bestFit="1" customWidth="1"/>
    <col min="22" max="22" width="17.5546875" bestFit="1" customWidth="1"/>
    <col min="23" max="23" width="20.6640625" bestFit="1" customWidth="1"/>
    <col min="24" max="24" width="30.6640625" bestFit="1" customWidth="1"/>
    <col min="25" max="25" width="38.5546875" bestFit="1" customWidth="1"/>
    <col min="26" max="26" width="55" bestFit="1" customWidth="1"/>
    <col min="27" max="27" width="49.109375" bestFit="1" customWidth="1"/>
    <col min="28" max="28" width="40.33203125" bestFit="1" customWidth="1"/>
    <col min="29" max="29" width="65.88671875" bestFit="1" customWidth="1"/>
    <col min="30" max="30" width="41.88671875" bestFit="1" customWidth="1"/>
    <col min="31" max="31" width="27.6640625" bestFit="1" customWidth="1"/>
    <col min="32" max="32" width="32.44140625" bestFit="1" customWidth="1"/>
    <col min="33" max="33" width="14.5546875" bestFit="1" customWidth="1"/>
    <col min="34" max="34" width="35.88671875" bestFit="1" customWidth="1"/>
    <col min="35" max="35" width="47" bestFit="1" customWidth="1"/>
    <col min="36" max="36" width="24.33203125" bestFit="1" customWidth="1"/>
    <col min="37" max="37" width="41" bestFit="1" customWidth="1"/>
    <col min="38" max="38" width="58.6640625" bestFit="1" customWidth="1"/>
    <col min="39" max="39" width="79.44140625" bestFit="1" customWidth="1"/>
    <col min="40" max="40" width="39.44140625" bestFit="1" customWidth="1"/>
    <col min="41" max="41" width="17.88671875" bestFit="1" customWidth="1"/>
    <col min="42" max="42" width="10.77734375" bestFit="1" customWidth="1"/>
  </cols>
  <sheetData>
    <row r="1" spans="1:9" ht="16.8" customHeight="1" x14ac:dyDescent="0.35">
      <c r="A1" s="41" t="s">
        <v>36</v>
      </c>
      <c r="B1" s="41"/>
      <c r="C1" s="41"/>
      <c r="D1" s="4"/>
      <c r="E1" s="5"/>
      <c r="F1" s="43" t="s">
        <v>77</v>
      </c>
      <c r="G1" s="43"/>
    </row>
    <row r="2" spans="1:9" x14ac:dyDescent="0.3">
      <c r="A2" s="42" t="s">
        <v>35</v>
      </c>
      <c r="B2" s="42"/>
      <c r="C2" s="42"/>
      <c r="D2" s="3"/>
      <c r="E2" s="2"/>
    </row>
    <row r="3" spans="1:9" ht="15" x14ac:dyDescent="0.3">
      <c r="G3" s="6" t="s">
        <v>74</v>
      </c>
      <c r="H3" t="s">
        <v>82</v>
      </c>
      <c r="I3" s="17" t="s">
        <v>86</v>
      </c>
    </row>
    <row r="4" spans="1:9" x14ac:dyDescent="0.3">
      <c r="A4" s="1" t="s">
        <v>1</v>
      </c>
      <c r="B4" s="1" t="s">
        <v>85</v>
      </c>
      <c r="C4" s="1" t="s">
        <v>19</v>
      </c>
      <c r="D4" s="1"/>
      <c r="G4" s="7" t="s">
        <v>20</v>
      </c>
      <c r="H4" s="30">
        <v>493742</v>
      </c>
    </row>
    <row r="5" spans="1:9" x14ac:dyDescent="0.3">
      <c r="A5" s="1" t="s">
        <v>20</v>
      </c>
      <c r="B5" s="1" t="str" cm="1">
        <f t="array" ref="B5">INDEX(Table9[[#All],[Sub-programme]],ROW() -3)</f>
        <v>Department Management</v>
      </c>
      <c r="C5" s="31" cm="1">
        <f t="array" ref="C5">INDEX(Table9[[#All],[Appropriation]],ROW() -3)</f>
        <v>35990</v>
      </c>
      <c r="D5" s="1"/>
      <c r="G5" s="7" t="s">
        <v>15</v>
      </c>
      <c r="H5" s="30">
        <v>2481863</v>
      </c>
    </row>
    <row r="6" spans="1:9" ht="28.8" x14ac:dyDescent="0.3">
      <c r="A6" s="1" t="s">
        <v>20</v>
      </c>
      <c r="B6" s="1" t="str" cm="1">
        <f t="array" ref="B6">INDEX(Table9[[#All],[Sub-programme]],ROW() -3)</f>
        <v>Corporate Management Services</v>
      </c>
      <c r="C6" s="31" cm="1">
        <f t="array" ref="C6">INDEX(Table9[[#All],[Appropriation]],ROW() -3)</f>
        <v>246651</v>
      </c>
      <c r="D6" s="1"/>
      <c r="G6" s="7" t="s">
        <v>70</v>
      </c>
      <c r="H6" s="30">
        <v>20619315</v>
      </c>
    </row>
    <row r="7" spans="1:9" ht="28.8" x14ac:dyDescent="0.3">
      <c r="A7" s="1" t="s">
        <v>20</v>
      </c>
      <c r="B7" s="1" t="str" cm="1">
        <f t="array" ref="B7">INDEX(Table9[[#All],[Sub-programme]],ROW() -3)</f>
        <v>Office of the Chief Financial Officer</v>
      </c>
      <c r="C7" s="31" cm="1">
        <f t="array" ref="C7">INDEX(Table9[[#All],[Appropriation]],ROW() -3)</f>
        <v>115163</v>
      </c>
      <c r="D7" s="1"/>
      <c r="G7" s="7" t="s">
        <v>21</v>
      </c>
      <c r="H7" s="30">
        <v>4912921</v>
      </c>
    </row>
    <row r="8" spans="1:9" x14ac:dyDescent="0.3">
      <c r="A8" s="1" t="s">
        <v>20</v>
      </c>
      <c r="B8" s="1" t="str" cm="1">
        <f t="array" ref="B8">INDEX(Table9[[#All],[Sub-programme]],ROW() -3)</f>
        <v>Internal Audit</v>
      </c>
      <c r="C8" s="31" cm="1">
        <f t="array" ref="C8">INDEX(Table9[[#All],[Appropriation]],ROW() -3)</f>
        <v>12729</v>
      </c>
      <c r="D8" s="1"/>
      <c r="G8" s="7" t="s">
        <v>12</v>
      </c>
      <c r="H8" s="30">
        <v>421551</v>
      </c>
    </row>
    <row r="9" spans="1:9" x14ac:dyDescent="0.3">
      <c r="A9" s="1" t="s">
        <v>20</v>
      </c>
      <c r="B9" s="1" t="str" cm="1">
        <f t="array" ref="B9">INDEX(Table9[[#All],[Sub-programme]],ROW() -3)</f>
        <v>Office Accommodation</v>
      </c>
      <c r="C9" s="31" cm="1">
        <f t="array" ref="C9">INDEX(Table9[[#All],[Appropriation]],ROW() -3)</f>
        <v>83209</v>
      </c>
      <c r="D9" s="1"/>
      <c r="G9" s="7" t="s">
        <v>9</v>
      </c>
      <c r="H9" s="30">
        <v>12623080</v>
      </c>
    </row>
    <row r="10" spans="1:9" ht="28.8" x14ac:dyDescent="0.3">
      <c r="A10" s="1" t="s">
        <v>21</v>
      </c>
      <c r="B10" s="1" t="str" cm="1">
        <f t="array" ref="B10">INDEX(Table14[[#All],[Sub-programme]],ROW() -8)</f>
        <v>Programme Management: Planning, Policy and Strategy</v>
      </c>
      <c r="C10" s="31" cm="1">
        <f t="array" ref="C10">INDEX(Table14[[#All],[Appropriation]],ROW() -8)</f>
        <v>8628</v>
      </c>
      <c r="D10" s="1"/>
      <c r="G10" s="7" t="s">
        <v>5</v>
      </c>
      <c r="H10" s="30">
        <v>88581726</v>
      </c>
    </row>
    <row r="11" spans="1:9" ht="43.2" x14ac:dyDescent="0.3">
      <c r="A11" s="1" t="s">
        <v>21</v>
      </c>
      <c r="B11" s="1" t="str" cm="1">
        <f t="array" ref="B11">INDEX(Table14[[#All],[Sub-programme]],ROW() -8)</f>
        <v>Human Resource Development Council of South Africa</v>
      </c>
      <c r="C11" s="31" cm="1">
        <f t="array" ref="C11">INDEX(Table14[[#All],[Appropriation]],ROW() -8)</f>
        <v>9562</v>
      </c>
      <c r="D11" s="1"/>
      <c r="G11" s="7" t="s">
        <v>75</v>
      </c>
      <c r="H11">
        <v>130134198</v>
      </c>
    </row>
    <row r="12" spans="1:9" ht="28.8" x14ac:dyDescent="0.3">
      <c r="A12" s="1" t="s">
        <v>21</v>
      </c>
      <c r="B12" s="1" t="str" cm="1">
        <f t="array" ref="B12">INDEX(Table14[[#All],[Sub-programme]],ROW() -8)</f>
        <v>Policy, Planning, Monitoring and Evaluation</v>
      </c>
      <c r="C12" s="31" cm="1">
        <f t="array" ref="C12">INDEX(Table14[[#All],[Appropriation]],ROW() -8)</f>
        <v>4700656</v>
      </c>
      <c r="D12" s="1"/>
    </row>
    <row r="13" spans="1:9" ht="15" x14ac:dyDescent="0.3">
      <c r="A13" s="1" t="s">
        <v>21</v>
      </c>
      <c r="B13" s="1" t="str" cm="1">
        <f t="array" ref="B13">INDEX(Table14[[#All],[Sub-programme]],ROW() -8)</f>
        <v>International Relations</v>
      </c>
      <c r="C13" s="31" cm="1">
        <f t="array" ref="C13">INDEX(Table14[[#All],[Appropriation]],ROW() -8)</f>
        <v>19673</v>
      </c>
      <c r="D13" s="1"/>
      <c r="G13" s="6" t="s">
        <v>74</v>
      </c>
      <c r="H13" t="s">
        <v>82</v>
      </c>
      <c r="I13" s="17" t="s">
        <v>87</v>
      </c>
    </row>
    <row r="14" spans="1:9" x14ac:dyDescent="0.3">
      <c r="A14" s="1" t="s">
        <v>21</v>
      </c>
      <c r="B14" s="1" t="str" cm="1">
        <f t="array" ref="B14">INDEX(Table14[[#All],[Sub-programme]],ROW() -8)</f>
        <v>Legal and Legislative Services</v>
      </c>
      <c r="C14" s="31" cm="1">
        <f t="array" ref="C14">INDEX(Table14[[#All],[Appropriation]],ROW() -8)</f>
        <v>23793</v>
      </c>
      <c r="D14" s="1"/>
      <c r="G14" s="7" t="s">
        <v>12</v>
      </c>
      <c r="H14">
        <v>421551</v>
      </c>
    </row>
    <row r="15" spans="1:9" x14ac:dyDescent="0.3">
      <c r="A15" s="1" t="s">
        <v>21</v>
      </c>
      <c r="B15" s="1" t="str" cm="1">
        <f t="array" ref="B15">INDEX(Table14[[#All],[Sub-programme]],ROW() -8)</f>
        <v>Social Inclusion and Quality</v>
      </c>
      <c r="C15" s="31" cm="1">
        <f t="array" ref="C15">INDEX(Table14[[#All],[Appropriation]],ROW() -8)</f>
        <v>150609</v>
      </c>
      <c r="D15" s="1"/>
      <c r="G15" s="8" t="s">
        <v>65</v>
      </c>
      <c r="H15">
        <v>108718</v>
      </c>
    </row>
    <row r="16" spans="1:9" ht="28.8" x14ac:dyDescent="0.3">
      <c r="A16" s="1" t="s">
        <v>5</v>
      </c>
      <c r="B16" s="1" t="str" cm="1">
        <f t="array" ref="B16">INDEX(Table15[[#All],[Sub-programme]],ROW() -14)</f>
        <v>Programme Management: University Education</v>
      </c>
      <c r="C16" s="31" cm="1">
        <f t="array" ref="C16">INDEX(Table15[[#All],[Appropriation]],ROW() -14)</f>
        <v>4927</v>
      </c>
      <c r="D16" s="1"/>
      <c r="G16" s="8" t="s">
        <v>63</v>
      </c>
      <c r="H16">
        <v>17858</v>
      </c>
    </row>
    <row r="17" spans="1:10" ht="28.8" x14ac:dyDescent="0.3">
      <c r="A17" s="1" t="s">
        <v>5</v>
      </c>
      <c r="B17" s="1" t="str" cm="1">
        <f t="array" ref="B17">INDEX(Table15[[#All],[Sub-programme]],ROW() -14)</f>
        <v>University Planning and Institutional Funding</v>
      </c>
      <c r="C17" s="31" cm="1">
        <f t="array" ref="C17">INDEX(Table15[[#All],[Appropriation]],ROW() -14)</f>
        <v>23729</v>
      </c>
      <c r="D17" s="1"/>
      <c r="G17" s="8" t="s">
        <v>61</v>
      </c>
      <c r="H17">
        <v>5246</v>
      </c>
    </row>
    <row r="18" spans="1:10" ht="28.8" x14ac:dyDescent="0.3">
      <c r="A18" s="1" t="s">
        <v>5</v>
      </c>
      <c r="B18" s="1" t="str" cm="1">
        <f t="array" ref="B18">INDEX(Table15[[#All],[Sub-programme]],ROW() -14)</f>
        <v>Institutional Governance and Management Support</v>
      </c>
      <c r="C18" s="31" cm="1">
        <f t="array" ref="C18">INDEX(Table15[[#All],[Appropriation]],ROW() -14)</f>
        <v>44493786</v>
      </c>
      <c r="D18" s="1"/>
      <c r="G18" s="8" t="s">
        <v>64</v>
      </c>
      <c r="H18">
        <v>28506</v>
      </c>
    </row>
    <row r="19" spans="1:10" ht="28.8" x14ac:dyDescent="0.3">
      <c r="A19" s="1" t="s">
        <v>5</v>
      </c>
      <c r="B19" s="1" t="str" cm="1">
        <f t="array" ref="B19">INDEX(Table15[[#All],[Sub-programme]],ROW() -14)</f>
        <v>Higher Education Policy Development and Research</v>
      </c>
      <c r="C19" s="31" cm="1">
        <f t="array" ref="C19">INDEX(Table15[[#All],[Appropriation]],ROW() -14)</f>
        <v>13394</v>
      </c>
      <c r="D19" s="1"/>
      <c r="G19" s="8" t="s">
        <v>62</v>
      </c>
      <c r="H19">
        <v>261223</v>
      </c>
    </row>
    <row r="20" spans="1:10" ht="28.8" x14ac:dyDescent="0.3">
      <c r="A20" s="1" t="s">
        <v>5</v>
      </c>
      <c r="B20" s="1" t="str" cm="1">
        <f t="array" ref="B20">INDEX(Table15[[#All],[Sub-programme]],ROW() -14)</f>
        <v>Teaching, Learning and Research Development</v>
      </c>
      <c r="C20" s="31" cm="1">
        <f t="array" ref="C20">INDEX(Table15[[#All],[Appropriation]],ROW() -14)</f>
        <v>33113</v>
      </c>
      <c r="D20" s="1"/>
      <c r="G20" s="7" t="s">
        <v>75</v>
      </c>
      <c r="H20">
        <v>421551</v>
      </c>
    </row>
    <row r="21" spans="1:10" x14ac:dyDescent="0.3">
      <c r="A21" s="1" t="s">
        <v>5</v>
      </c>
      <c r="B21" s="1" t="str" cm="1">
        <f t="array" ref="B21">INDEX(Table15[[#All],[Sub-programme]],ROW() -14)</f>
        <v>University Subsidies</v>
      </c>
      <c r="C21" s="31" cm="1">
        <f t="array" ref="C21">INDEX(Table15[[#All],[Appropriation]],ROW() -14)</f>
        <v>44012777</v>
      </c>
      <c r="D21" s="1"/>
    </row>
    <row r="22" spans="1:10" ht="43.2" x14ac:dyDescent="0.3">
      <c r="A22" s="1" t="s">
        <v>9</v>
      </c>
      <c r="B22" s="1" t="str" cm="1">
        <f t="array" ref="B22">INDEX(Table16[[#All],[Sub-programme]],ROW() -20)</f>
        <v>Programme Management: Technical and Vocational Education and Training</v>
      </c>
      <c r="C22" s="31" cm="1">
        <f t="array" ref="C22">INDEX(Table16[[#All],[Appropriation]],ROW() -20)</f>
        <v>4231</v>
      </c>
      <c r="D22" s="1"/>
    </row>
    <row r="23" spans="1:10" ht="57.6" x14ac:dyDescent="0.3">
      <c r="A23" s="1" t="s">
        <v>9</v>
      </c>
      <c r="B23" s="1" t="str" cm="1">
        <f t="array" ref="B23">INDEX(Table16[[#All],[Sub-programme]],ROW() -20)</f>
        <v>Technical and Vocational Education and Training System Planning and Institutional Support</v>
      </c>
      <c r="C23" s="31" cm="1">
        <f t="array" ref="C23">INDEX(Table16[[#All],[Appropriation]],ROW() -20)</f>
        <v>11663672</v>
      </c>
      <c r="D23" s="1"/>
      <c r="G23" s="6" t="s">
        <v>82</v>
      </c>
      <c r="H23" s="6" t="s">
        <v>76</v>
      </c>
    </row>
    <row r="24" spans="1:10" ht="28.8" x14ac:dyDescent="0.3">
      <c r="A24" s="1" t="s">
        <v>9</v>
      </c>
      <c r="B24" s="1" t="str" cm="1">
        <f t="array" ref="B24">INDEX(Table16[[#All],[Sub-programme]],ROW() -20)</f>
        <v>Programmes and Qualifications</v>
      </c>
      <c r="C24" s="31" cm="1">
        <f t="array" ref="C24">INDEX(Table16[[#All],[Appropriation]],ROW() -20)</f>
        <v>27240</v>
      </c>
      <c r="D24" s="1"/>
      <c r="G24" s="6" t="s">
        <v>74</v>
      </c>
      <c r="H24" t="s">
        <v>23</v>
      </c>
      <c r="I24" t="s">
        <v>22</v>
      </c>
      <c r="J24" t="s">
        <v>75</v>
      </c>
    </row>
    <row r="25" spans="1:10" ht="28.8" x14ac:dyDescent="0.3">
      <c r="A25" s="1" t="s">
        <v>9</v>
      </c>
      <c r="B25" s="1" t="str" cm="1">
        <f t="array" ref="B25">INDEX(Table16[[#All],[Sub-programme]],ROW() -20)</f>
        <v>National Examinations and Assessment</v>
      </c>
      <c r="C25" s="31" cm="1">
        <f t="array" ref="C25">INDEX(Table16[[#All],[Appropriation]],ROW() -20)</f>
        <v>644221</v>
      </c>
      <c r="D25" s="1"/>
      <c r="G25" s="7" t="s">
        <v>70</v>
      </c>
      <c r="H25">
        <v>4123863</v>
      </c>
      <c r="I25">
        <v>16495452</v>
      </c>
      <c r="J25">
        <v>20619315</v>
      </c>
    </row>
    <row r="26" spans="1:10" ht="43.2" x14ac:dyDescent="0.3">
      <c r="A26" s="1" t="s">
        <v>9</v>
      </c>
      <c r="B26" s="1" t="str" cm="1">
        <f t="array" ref="B26">INDEX(Table16[[#All],[Sub-programme]],ROW() -20)</f>
        <v>Technical and Vocational Education and Training Financial Planning</v>
      </c>
      <c r="C26" s="31" cm="1">
        <f t="array" ref="C26">INDEX(Table16[[#All],[Appropriation]],ROW() -20)</f>
        <v>17252</v>
      </c>
      <c r="D26" s="1"/>
      <c r="G26" s="7" t="s">
        <v>75</v>
      </c>
      <c r="H26">
        <v>4123863</v>
      </c>
      <c r="I26">
        <v>16495452</v>
      </c>
      <c r="J26">
        <v>20619315</v>
      </c>
    </row>
    <row r="27" spans="1:10" ht="28.8" x14ac:dyDescent="0.3">
      <c r="A27" s="1" t="s">
        <v>9</v>
      </c>
      <c r="B27" s="1" t="str" cm="1">
        <f t="array" ref="B27">INDEX(Table16[[#All],[Sub-programme]],ROW() -20)</f>
        <v>Regional Offices</v>
      </c>
      <c r="C27" s="31" cm="1">
        <f t="array" ref="C27">INDEX(Table16[[#All],[Appropriation]],ROW() -20)</f>
        <v>266464</v>
      </c>
      <c r="D27" s="1"/>
    </row>
    <row r="28" spans="1:10" ht="28.8" x14ac:dyDescent="0.3">
      <c r="A28" s="1" t="s">
        <v>12</v>
      </c>
      <c r="B28" s="1" t="str" cm="1">
        <f t="array" ref="B28">INDEX(Table17[[#All],[Sub-programme]],ROW() -26)</f>
        <v>Programme Management: Skills Development</v>
      </c>
      <c r="C28" s="31" cm="1">
        <f t="array" ref="C28">INDEX(Table17[[#All],[Appropriation]],ROW() -26)</f>
        <v>5246</v>
      </c>
      <c r="D28" s="1"/>
    </row>
    <row r="29" spans="1:10" ht="28.8" x14ac:dyDescent="0.3">
      <c r="A29" s="1" t="s">
        <v>12</v>
      </c>
      <c r="B29" s="1" t="str" cm="1">
        <f t="array" ref="B29">INDEX(Table17[[#All],[Sub-programme]],ROW() -26)</f>
        <v>Sector Education and Training Authority Coordination</v>
      </c>
      <c r="C29" s="31" cm="1">
        <f t="array" ref="C29">INDEX(Table17[[#All],[Appropriation]],ROW() -26)</f>
        <v>261223</v>
      </c>
      <c r="D29" s="1"/>
    </row>
    <row r="30" spans="1:10" ht="28.8" x14ac:dyDescent="0.3">
      <c r="A30" s="1" t="s">
        <v>12</v>
      </c>
      <c r="B30" s="1" t="str" cm="1">
        <f t="array" ref="B30">INDEX(Table17[[#All],[Sub-programme]],ROW() -26)</f>
        <v>National Skills Authority Secretariat</v>
      </c>
      <c r="C30" s="31" cm="1">
        <f t="array" ref="C30">INDEX(Table17[[#All],[Appropriation]],ROW() -26)</f>
        <v>17858</v>
      </c>
      <c r="D30" s="1"/>
    </row>
    <row r="31" spans="1:10" ht="28.8" x14ac:dyDescent="0.3">
      <c r="A31" s="1" t="s">
        <v>12</v>
      </c>
      <c r="B31" s="1" t="str" cm="1">
        <f t="array" ref="B31">INDEX(Table17[[#All],[Sub-programme]],ROW() -26)</f>
        <v>Quality Development and Promotion</v>
      </c>
      <c r="C31" s="31" cm="1">
        <f t="array" ref="C31">INDEX(Table17[[#All],[Appropriation]],ROW() -26)</f>
        <v>28506</v>
      </c>
      <c r="D31" s="1"/>
    </row>
    <row r="32" spans="1:10" ht="28.8" x14ac:dyDescent="0.3">
      <c r="A32" s="1" t="s">
        <v>12</v>
      </c>
      <c r="B32" s="1" t="str" cm="1">
        <f t="array" ref="B32">INDEX(Table17[[#All],[Sub-programme]],ROW() -26)</f>
        <v>National Artisan Development</v>
      </c>
      <c r="C32" s="31" cm="1">
        <f t="array" ref="C32">INDEX(Table17[[#All],[Appropriation]],ROW() -26)</f>
        <v>108718</v>
      </c>
      <c r="D32" s="1"/>
    </row>
    <row r="33" spans="1:5" ht="43.2" x14ac:dyDescent="0.3">
      <c r="A33" s="1" t="s">
        <v>15</v>
      </c>
      <c r="B33" s="1" t="str" cm="1">
        <f t="array" ref="B33">INDEX(Table18[[#All],[Sub-programme]],ROW() -31)</f>
        <v xml:space="preserve">Programme Management: Community Education and Training </v>
      </c>
      <c r="C33" s="31" cm="1">
        <f t="array" ref="C33">INDEX(Table18[[#All],[Appropriation]],ROW() -31)</f>
        <v>3086</v>
      </c>
      <c r="D33" s="1"/>
    </row>
    <row r="34" spans="1:5" ht="57.6" x14ac:dyDescent="0.3">
      <c r="A34" s="1" t="s">
        <v>15</v>
      </c>
      <c r="B34" s="1" t="str" cm="1">
        <f t="array" ref="B34">INDEX(Table18[[#All],[Sub-programme]],ROW() -31)</f>
        <v>Community Education and Training System Planning, Institutional Development and Support</v>
      </c>
      <c r="C34" s="31" cm="1">
        <f t="array" ref="C34">INDEX(Table18[[#All],[Appropriation]],ROW() -31)</f>
        <v>2232714</v>
      </c>
      <c r="D34" s="1"/>
    </row>
    <row r="35" spans="1:5" ht="43.2" x14ac:dyDescent="0.3">
      <c r="A35" s="1" t="s">
        <v>15</v>
      </c>
      <c r="B35" s="1" t="str" cm="1">
        <f t="array" ref="B35">INDEX(Table18[[#All],[Sub-programme]],ROW() -31)</f>
        <v>Community Education and Training Colleges Financial Planning and Management</v>
      </c>
      <c r="C35" s="31" cm="1">
        <f t="array" ref="C35">INDEX(Table18[[#All],[Appropriation]],ROW() -31)</f>
        <v>228768</v>
      </c>
      <c r="D35" s="1"/>
    </row>
    <row r="36" spans="1:5" ht="28.8" x14ac:dyDescent="0.3">
      <c r="A36" s="1" t="s">
        <v>15</v>
      </c>
      <c r="B36" s="1" t="str" cm="1">
        <f t="array" ref="B36">INDEX(Table18[[#All],[Sub-programme]],ROW() -31)</f>
        <v>Education, Training and Development Assessment</v>
      </c>
      <c r="C36" s="31" cm="1">
        <f t="array" ref="C36">INDEX(Table18[[#All],[Appropriation]],ROW() -31)</f>
        <v>17295</v>
      </c>
      <c r="D36" s="1"/>
    </row>
    <row r="37" spans="1:5" ht="28.8" x14ac:dyDescent="0.3">
      <c r="A37" s="1" t="s">
        <v>70</v>
      </c>
      <c r="B37" s="1" t="str" cm="1">
        <f t="array" ref="B37">INDEX(Table19[[#All],[Programme]],ROW() -35)</f>
        <v>Sector education and training authorities</v>
      </c>
      <c r="C37" s="31" cm="1">
        <f t="array" ref="C37">INDEX(Table19[[#All],[Appropriation]],ROW() -35)</f>
        <v>16495452</v>
      </c>
      <c r="D37" s="1"/>
    </row>
    <row r="38" spans="1:5" x14ac:dyDescent="0.3">
      <c r="A38" s="1" t="s">
        <v>70</v>
      </c>
      <c r="B38" s="1" t="str" cm="1">
        <f t="array" ref="B38">INDEX(Table19[[#All],[Programme]],ROW() -35)</f>
        <v>National Skills Fund</v>
      </c>
      <c r="C38" s="31" cm="1">
        <f t="array" ref="C38">INDEX(Table19[[#All],[Appropriation]],ROW() -35)</f>
        <v>4123863</v>
      </c>
      <c r="D38" s="1"/>
    </row>
    <row r="39" spans="1:5" x14ac:dyDescent="0.3">
      <c r="B39" s="12"/>
      <c r="E39" s="1"/>
    </row>
    <row r="40" spans="1:5" hidden="1" x14ac:dyDescent="0.3">
      <c r="B40" s="12"/>
      <c r="C40" s="1"/>
      <c r="D40" s="1"/>
      <c r="E40" s="1"/>
    </row>
    <row r="41" spans="1:5" hidden="1" x14ac:dyDescent="0.3">
      <c r="B41" s="12"/>
      <c r="C41" s="1"/>
      <c r="D41" s="1"/>
      <c r="E41" s="1"/>
    </row>
    <row r="42" spans="1:5" hidden="1" x14ac:dyDescent="0.3">
      <c r="B42" s="12"/>
      <c r="C42" s="1"/>
      <c r="D42" s="1"/>
      <c r="E42" s="1"/>
    </row>
    <row r="43" spans="1:5" hidden="1" x14ac:dyDescent="0.3">
      <c r="B43" s="12"/>
      <c r="C43" s="1"/>
      <c r="D43" s="1"/>
      <c r="E43" s="1"/>
    </row>
    <row r="44" spans="1:5" hidden="1" x14ac:dyDescent="0.3">
      <c r="B44" s="12"/>
      <c r="C44" s="1"/>
      <c r="D44" s="1"/>
      <c r="E44" s="1"/>
    </row>
    <row r="46" spans="1:5" x14ac:dyDescent="0.3">
      <c r="A46" s="18" t="s">
        <v>25</v>
      </c>
      <c r="B46" s="19" t="s">
        <v>19</v>
      </c>
      <c r="C46" s="20" t="s">
        <v>88</v>
      </c>
      <c r="D46" s="24"/>
    </row>
    <row r="47" spans="1:5" ht="28.8" x14ac:dyDescent="0.3">
      <c r="A47" s="21" t="s">
        <v>26</v>
      </c>
      <c r="B47" s="32">
        <v>10775567</v>
      </c>
      <c r="C47" s="26">
        <f>B47/$B$63</f>
        <v>4.1401749753742674E-2</v>
      </c>
      <c r="D47" s="25">
        <f>1-C47</f>
        <v>0.95859825024625733</v>
      </c>
      <c r="E47" s="21" t="s">
        <v>26</v>
      </c>
    </row>
    <row r="48" spans="1:5" x14ac:dyDescent="0.3">
      <c r="A48" s="21" t="s">
        <v>27</v>
      </c>
      <c r="B48" s="32">
        <v>677985</v>
      </c>
      <c r="C48" s="23">
        <f t="shared" ref="C48:C63" si="0">B48/$B$63</f>
        <v>2.6049455501312574E-3</v>
      </c>
      <c r="D48" s="25">
        <f t="shared" ref="D48:D63" si="1">1-C48</f>
        <v>0.99739505444986876</v>
      </c>
      <c r="E48" s="21" t="s">
        <v>27</v>
      </c>
    </row>
    <row r="49" spans="1:5" ht="28.8" x14ac:dyDescent="0.3">
      <c r="A49" s="21" t="s">
        <v>28</v>
      </c>
      <c r="B49" s="32">
        <v>65403367</v>
      </c>
      <c r="C49" s="26">
        <f t="shared" si="0"/>
        <v>0.25129200473498903</v>
      </c>
      <c r="D49" s="25">
        <f t="shared" si="1"/>
        <v>0.74870799526501097</v>
      </c>
      <c r="E49" s="21" t="s">
        <v>28</v>
      </c>
    </row>
    <row r="50" spans="1:5" ht="28.8" x14ac:dyDescent="0.3">
      <c r="A50" s="21" t="s">
        <v>29</v>
      </c>
      <c r="B50" s="32">
        <v>52974164</v>
      </c>
      <c r="C50" s="26">
        <f t="shared" si="0"/>
        <v>0.20353667527116892</v>
      </c>
      <c r="D50" s="25">
        <f t="shared" si="1"/>
        <v>0.79646332472883108</v>
      </c>
      <c r="E50" s="21" t="s">
        <v>29</v>
      </c>
    </row>
    <row r="51" spans="1:5" ht="43.2" x14ac:dyDescent="0.3">
      <c r="A51" s="21" t="s">
        <v>30</v>
      </c>
      <c r="B51" s="32">
        <v>4276</v>
      </c>
      <c r="C51" s="23">
        <f t="shared" si="0"/>
        <v>1.6429194115446886E-5</v>
      </c>
      <c r="D51" s="25">
        <f t="shared" si="1"/>
        <v>0.99998357080588451</v>
      </c>
      <c r="E51" s="21" t="s">
        <v>30</v>
      </c>
    </row>
    <row r="52" spans="1:5" x14ac:dyDescent="0.3">
      <c r="A52" s="21" t="s">
        <v>31</v>
      </c>
      <c r="B52" s="32">
        <v>275464</v>
      </c>
      <c r="C52" s="23">
        <f t="shared" si="0"/>
        <v>1.0583843610424372E-3</v>
      </c>
      <c r="D52" s="25">
        <f t="shared" si="1"/>
        <v>0.99894161563895756</v>
      </c>
      <c r="E52" s="21" t="s">
        <v>31</v>
      </c>
    </row>
    <row r="53" spans="1:5" x14ac:dyDescent="0.3">
      <c r="A53" s="21" t="s">
        <v>32</v>
      </c>
      <c r="B53" s="32">
        <v>0</v>
      </c>
      <c r="C53" s="23">
        <f t="shared" si="0"/>
        <v>0</v>
      </c>
      <c r="D53" s="25">
        <f t="shared" si="1"/>
        <v>1</v>
      </c>
      <c r="E53" s="21" t="s">
        <v>32</v>
      </c>
    </row>
    <row r="54" spans="1:5" x14ac:dyDescent="0.3">
      <c r="A54" s="21" t="s">
        <v>33</v>
      </c>
      <c r="B54" s="32">
        <v>16956</v>
      </c>
      <c r="C54" s="23">
        <f t="shared" si="0"/>
        <v>6.514813269913878E-5</v>
      </c>
      <c r="D54" s="25">
        <f t="shared" si="1"/>
        <v>0.99993485186730091</v>
      </c>
      <c r="E54" s="21" t="s">
        <v>33</v>
      </c>
    </row>
    <row r="55" spans="1:5" ht="28.8" x14ac:dyDescent="0.3">
      <c r="A55" s="21" t="s">
        <v>34</v>
      </c>
      <c r="B55" s="32">
        <v>6419</v>
      </c>
      <c r="C55" s="23">
        <f t="shared" si="0"/>
        <v>2.4663002111097654E-5</v>
      </c>
      <c r="D55" s="25">
        <f t="shared" si="1"/>
        <v>0.99997533699788888</v>
      </c>
      <c r="E55" s="21" t="s">
        <v>34</v>
      </c>
    </row>
    <row r="56" spans="1:5" x14ac:dyDescent="0.3">
      <c r="A56" s="21" t="s">
        <v>20</v>
      </c>
      <c r="B56" s="32">
        <v>493742</v>
      </c>
      <c r="C56" s="23">
        <f t="shared" si="0"/>
        <v>1.8970493828224923E-3</v>
      </c>
      <c r="D56" s="25">
        <f t="shared" si="1"/>
        <v>0.99810295061717746</v>
      </c>
      <c r="E56" s="21" t="s">
        <v>20</v>
      </c>
    </row>
    <row r="57" spans="1:5" ht="28.8" x14ac:dyDescent="0.3">
      <c r="A57" s="21" t="s">
        <v>15</v>
      </c>
      <c r="B57" s="32">
        <v>2481863</v>
      </c>
      <c r="C57" s="23">
        <f t="shared" si="0"/>
        <v>9.535783207424077E-3</v>
      </c>
      <c r="D57" s="25">
        <f t="shared" si="1"/>
        <v>0.9904642167925759</v>
      </c>
      <c r="E57" s="21" t="s">
        <v>15</v>
      </c>
    </row>
    <row r="58" spans="1:5" x14ac:dyDescent="0.3">
      <c r="A58" s="21" t="s">
        <v>70</v>
      </c>
      <c r="B58" s="32">
        <v>20619315</v>
      </c>
      <c r="C58" s="26">
        <f t="shared" si="0"/>
        <v>7.9223276113785254E-2</v>
      </c>
      <c r="D58" s="25">
        <f t="shared" si="1"/>
        <v>0.92077672388621479</v>
      </c>
      <c r="E58" s="21" t="s">
        <v>70</v>
      </c>
    </row>
    <row r="59" spans="1:5" ht="28.8" x14ac:dyDescent="0.3">
      <c r="A59" s="21" t="s">
        <v>21</v>
      </c>
      <c r="B59" s="32">
        <v>4912921</v>
      </c>
      <c r="C59" s="26">
        <f t="shared" si="0"/>
        <v>1.8876364074568622E-2</v>
      </c>
      <c r="D59" s="25">
        <f t="shared" si="1"/>
        <v>0.98112363592543139</v>
      </c>
      <c r="E59" s="21" t="s">
        <v>21</v>
      </c>
    </row>
    <row r="60" spans="1:5" x14ac:dyDescent="0.3">
      <c r="A60" s="21" t="s">
        <v>12</v>
      </c>
      <c r="B60" s="32">
        <v>421551</v>
      </c>
      <c r="C60" s="23">
        <f t="shared" si="0"/>
        <v>1.6196780188402129E-3</v>
      </c>
      <c r="D60" s="25">
        <f t="shared" si="1"/>
        <v>0.99838032198115978</v>
      </c>
      <c r="E60" s="21" t="s">
        <v>12</v>
      </c>
    </row>
    <row r="61" spans="1:5" ht="28.8" x14ac:dyDescent="0.3">
      <c r="A61" s="21" t="s">
        <v>9</v>
      </c>
      <c r="B61" s="32">
        <v>12623080</v>
      </c>
      <c r="C61" s="26">
        <f t="shared" si="0"/>
        <v>4.8500241266327244E-2</v>
      </c>
      <c r="D61" s="25">
        <f t="shared" si="1"/>
        <v>0.95149975873367276</v>
      </c>
      <c r="E61" s="21" t="s">
        <v>9</v>
      </c>
    </row>
    <row r="62" spans="1:5" x14ac:dyDescent="0.3">
      <c r="A62" s="21" t="s">
        <v>5</v>
      </c>
      <c r="B62" s="32">
        <v>88581726</v>
      </c>
      <c r="C62" s="26">
        <f t="shared" si="0"/>
        <v>0.34034760793623209</v>
      </c>
      <c r="D62" s="25">
        <f t="shared" si="1"/>
        <v>0.65965239206376791</v>
      </c>
      <c r="E62" s="21" t="s">
        <v>5</v>
      </c>
    </row>
    <row r="63" spans="1:5" x14ac:dyDescent="0.3">
      <c r="A63" s="22" t="s">
        <v>24</v>
      </c>
      <c r="B63" s="33">
        <f>SUM(B47:B62)</f>
        <v>260268396</v>
      </c>
      <c r="C63" s="23">
        <f t="shared" si="0"/>
        <v>1</v>
      </c>
      <c r="D63" s="25">
        <f t="shared" si="1"/>
        <v>0</v>
      </c>
      <c r="E63" s="22" t="s">
        <v>24</v>
      </c>
    </row>
  </sheetData>
  <mergeCells count="3">
    <mergeCell ref="F1:G1"/>
    <mergeCell ref="A1:C1"/>
    <mergeCell ref="A2:C2"/>
  </mergeCells>
  <phoneticPr fontId="8" type="noConversion"/>
  <pageMargins left="0.7" right="0.7" top="0.75" bottom="0.75" header="0.3" footer="0.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EC049-3346-43E5-A9E8-1C2E8330A9A2}">
  <dimension ref="A1:B9"/>
  <sheetViews>
    <sheetView workbookViewId="0">
      <selection activeCell="B18" sqref="B18"/>
    </sheetView>
  </sheetViews>
  <sheetFormatPr defaultRowHeight="14.4" x14ac:dyDescent="0.3"/>
  <cols>
    <col min="1" max="1" width="34.5546875" style="1" customWidth="1"/>
    <col min="2" max="2" width="24.77734375" style="1" customWidth="1"/>
  </cols>
  <sheetData>
    <row r="1" spans="1:2" ht="15.6" x14ac:dyDescent="0.3">
      <c r="A1" s="44" t="s">
        <v>20</v>
      </c>
      <c r="B1" s="44"/>
    </row>
    <row r="3" spans="1:2" x14ac:dyDescent="0.3">
      <c r="A3" s="1" t="s">
        <v>42</v>
      </c>
      <c r="B3" s="1" t="s">
        <v>19</v>
      </c>
    </row>
    <row r="4" spans="1:2" x14ac:dyDescent="0.3">
      <c r="A4" s="1" t="s">
        <v>37</v>
      </c>
      <c r="B4" s="1">
        <v>35990</v>
      </c>
    </row>
    <row r="5" spans="1:2" x14ac:dyDescent="0.3">
      <c r="A5" s="1" t="s">
        <v>38</v>
      </c>
      <c r="B5" s="1">
        <v>246651</v>
      </c>
    </row>
    <row r="6" spans="1:2" x14ac:dyDescent="0.3">
      <c r="A6" s="1" t="s">
        <v>39</v>
      </c>
      <c r="B6" s="1">
        <v>115163</v>
      </c>
    </row>
    <row r="7" spans="1:2" x14ac:dyDescent="0.3">
      <c r="A7" s="1" t="s">
        <v>40</v>
      </c>
      <c r="B7" s="1">
        <v>12729</v>
      </c>
    </row>
    <row r="8" spans="1:2" x14ac:dyDescent="0.3">
      <c r="A8" s="1" t="s">
        <v>41</v>
      </c>
      <c r="B8" s="1">
        <v>83209</v>
      </c>
    </row>
    <row r="9" spans="1:2" x14ac:dyDescent="0.3">
      <c r="A9" s="1" t="s">
        <v>24</v>
      </c>
      <c r="B9" s="1">
        <v>493742</v>
      </c>
    </row>
  </sheetData>
  <mergeCells count="1">
    <mergeCell ref="A1:B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9D76A-16C1-4696-A22D-7D1EDD5A009C}">
  <dimension ref="A1:B10"/>
  <sheetViews>
    <sheetView workbookViewId="0">
      <selection activeCell="A4" sqref="A4:A9"/>
    </sheetView>
  </sheetViews>
  <sheetFormatPr defaultRowHeight="14.4" x14ac:dyDescent="0.3"/>
  <cols>
    <col min="1" max="1" width="27.21875" style="1" customWidth="1"/>
    <col min="2" max="2" width="24.77734375" style="1" customWidth="1"/>
  </cols>
  <sheetData>
    <row r="1" spans="1:2" ht="15.6" x14ac:dyDescent="0.3">
      <c r="A1" s="44" t="s">
        <v>21</v>
      </c>
      <c r="B1" s="44"/>
    </row>
    <row r="3" spans="1:2" x14ac:dyDescent="0.3">
      <c r="A3" s="14" t="s">
        <v>42</v>
      </c>
      <c r="B3" s="14" t="s">
        <v>19</v>
      </c>
    </row>
    <row r="4" spans="1:2" ht="28.8" x14ac:dyDescent="0.3">
      <c r="A4" s="13" t="s">
        <v>43</v>
      </c>
      <c r="B4" s="13">
        <v>8628</v>
      </c>
    </row>
    <row r="5" spans="1:2" ht="28.8" x14ac:dyDescent="0.3">
      <c r="A5" s="13" t="s">
        <v>44</v>
      </c>
      <c r="B5" s="13">
        <v>9562</v>
      </c>
    </row>
    <row r="6" spans="1:2" ht="28.8" x14ac:dyDescent="0.3">
      <c r="A6" s="13" t="s">
        <v>45</v>
      </c>
      <c r="B6" s="13">
        <v>4700656</v>
      </c>
    </row>
    <row r="7" spans="1:2" x14ac:dyDescent="0.3">
      <c r="A7" s="13" t="s">
        <v>46</v>
      </c>
      <c r="B7" s="13">
        <v>19673</v>
      </c>
    </row>
    <row r="8" spans="1:2" x14ac:dyDescent="0.3">
      <c r="A8" s="13" t="s">
        <v>47</v>
      </c>
      <c r="B8" s="13">
        <v>23793</v>
      </c>
    </row>
    <row r="9" spans="1:2" x14ac:dyDescent="0.3">
      <c r="A9" s="13" t="s">
        <v>48</v>
      </c>
      <c r="B9" s="13">
        <v>150609</v>
      </c>
    </row>
    <row r="10" spans="1:2" x14ac:dyDescent="0.3">
      <c r="A10" s="1" t="s">
        <v>24</v>
      </c>
      <c r="B10" s="1">
        <v>4912921</v>
      </c>
    </row>
  </sheetData>
  <mergeCells count="1">
    <mergeCell ref="A1:B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BF72-51B8-438B-A4AE-AE8295EA483D}">
  <dimension ref="A1:B10"/>
  <sheetViews>
    <sheetView workbookViewId="0">
      <selection activeCell="A3" sqref="A3:B9"/>
    </sheetView>
  </sheetViews>
  <sheetFormatPr defaultRowHeight="14.4" x14ac:dyDescent="0.3"/>
  <cols>
    <col min="1" max="1" width="28.109375" style="1" customWidth="1"/>
    <col min="2" max="2" width="24.77734375" style="1" customWidth="1"/>
    <col min="3" max="16384" width="8.88671875" style="1"/>
  </cols>
  <sheetData>
    <row r="1" spans="1:2" ht="15.6" x14ac:dyDescent="0.3">
      <c r="A1" s="44" t="s">
        <v>5</v>
      </c>
      <c r="B1" s="44"/>
    </row>
    <row r="3" spans="1:2" x14ac:dyDescent="0.3">
      <c r="A3" s="14" t="s">
        <v>42</v>
      </c>
      <c r="B3" s="14" t="s">
        <v>19</v>
      </c>
    </row>
    <row r="4" spans="1:2" ht="28.8" x14ac:dyDescent="0.3">
      <c r="A4" s="13" t="s">
        <v>49</v>
      </c>
      <c r="B4" s="13">
        <v>4927</v>
      </c>
    </row>
    <row r="5" spans="1:2" ht="28.8" x14ac:dyDescent="0.3">
      <c r="A5" s="13" t="s">
        <v>50</v>
      </c>
      <c r="B5" s="13">
        <v>23729</v>
      </c>
    </row>
    <row r="6" spans="1:2" ht="28.8" x14ac:dyDescent="0.3">
      <c r="A6" s="13" t="s">
        <v>51</v>
      </c>
      <c r="B6" s="13">
        <v>44493786</v>
      </c>
    </row>
    <row r="7" spans="1:2" ht="28.8" x14ac:dyDescent="0.3">
      <c r="A7" s="13" t="s">
        <v>52</v>
      </c>
      <c r="B7" s="13">
        <v>13394</v>
      </c>
    </row>
    <row r="8" spans="1:2" ht="28.8" x14ac:dyDescent="0.3">
      <c r="A8" s="13" t="s">
        <v>53</v>
      </c>
      <c r="B8" s="13">
        <v>33113</v>
      </c>
    </row>
    <row r="9" spans="1:2" x14ac:dyDescent="0.3">
      <c r="A9" s="13" t="s">
        <v>54</v>
      </c>
      <c r="B9" s="13">
        <v>44012777</v>
      </c>
    </row>
    <row r="10" spans="1:2" x14ac:dyDescent="0.3">
      <c r="A10" s="1" t="s">
        <v>24</v>
      </c>
      <c r="B10" s="1">
        <v>88581726</v>
      </c>
    </row>
  </sheetData>
  <mergeCells count="1">
    <mergeCell ref="A1:B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87500-9A94-4940-821A-AF57F3C9242E}">
  <dimension ref="A1:B10"/>
  <sheetViews>
    <sheetView workbookViewId="0">
      <selection activeCell="A3" sqref="A3:B9"/>
    </sheetView>
  </sheetViews>
  <sheetFormatPr defaultRowHeight="14.4" x14ac:dyDescent="0.3"/>
  <cols>
    <col min="1" max="1" width="29.21875" style="1" customWidth="1"/>
    <col min="2" max="2" width="24.77734375" style="1" customWidth="1"/>
    <col min="3" max="16384" width="8.88671875" style="1"/>
  </cols>
  <sheetData>
    <row r="1" spans="1:2" ht="15.6" x14ac:dyDescent="0.3">
      <c r="A1" s="44" t="s">
        <v>9</v>
      </c>
      <c r="B1" s="44"/>
    </row>
    <row r="3" spans="1:2" x14ac:dyDescent="0.3">
      <c r="A3" s="14" t="s">
        <v>42</v>
      </c>
      <c r="B3" s="14" t="s">
        <v>19</v>
      </c>
    </row>
    <row r="4" spans="1:2" ht="43.2" x14ac:dyDescent="0.3">
      <c r="A4" s="13" t="s">
        <v>55</v>
      </c>
      <c r="B4" s="13">
        <v>4231</v>
      </c>
    </row>
    <row r="5" spans="1:2" ht="43.2" x14ac:dyDescent="0.3">
      <c r="A5" s="13" t="s">
        <v>56</v>
      </c>
      <c r="B5" s="13">
        <v>11663672</v>
      </c>
    </row>
    <row r="6" spans="1:2" x14ac:dyDescent="0.3">
      <c r="A6" s="13" t="s">
        <v>57</v>
      </c>
      <c r="B6" s="13">
        <v>27240</v>
      </c>
    </row>
    <row r="7" spans="1:2" ht="28.8" x14ac:dyDescent="0.3">
      <c r="A7" s="13" t="s">
        <v>58</v>
      </c>
      <c r="B7" s="13">
        <v>644221</v>
      </c>
    </row>
    <row r="8" spans="1:2" ht="43.2" x14ac:dyDescent="0.3">
      <c r="A8" s="13" t="s">
        <v>59</v>
      </c>
      <c r="B8" s="13">
        <v>17252</v>
      </c>
    </row>
    <row r="9" spans="1:2" x14ac:dyDescent="0.3">
      <c r="A9" s="13" t="s">
        <v>60</v>
      </c>
      <c r="B9" s="13">
        <v>266464</v>
      </c>
    </row>
    <row r="10" spans="1:2" x14ac:dyDescent="0.3">
      <c r="A10" s="1" t="s">
        <v>24</v>
      </c>
      <c r="B10" s="1">
        <v>12623080</v>
      </c>
    </row>
  </sheetData>
  <mergeCells count="1">
    <mergeCell ref="A1:B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6A7CD-2E66-4E95-BE55-E7CC3F009B86}">
  <dimension ref="A1:B9"/>
  <sheetViews>
    <sheetView workbookViewId="0">
      <selection activeCell="A3" sqref="A3:B8"/>
    </sheetView>
  </sheetViews>
  <sheetFormatPr defaultRowHeight="14.4" x14ac:dyDescent="0.3"/>
  <cols>
    <col min="1" max="1" width="27.33203125" style="1" customWidth="1"/>
    <col min="2" max="2" width="24.77734375" style="1" customWidth="1"/>
    <col min="3" max="16384" width="8.88671875" style="1"/>
  </cols>
  <sheetData>
    <row r="1" spans="1:2" ht="15.6" x14ac:dyDescent="0.3">
      <c r="A1" s="44" t="s">
        <v>12</v>
      </c>
      <c r="B1" s="44"/>
    </row>
    <row r="3" spans="1:2" x14ac:dyDescent="0.3">
      <c r="A3" s="14" t="s">
        <v>42</v>
      </c>
      <c r="B3" s="14" t="s">
        <v>19</v>
      </c>
    </row>
    <row r="4" spans="1:2" ht="28.8" x14ac:dyDescent="0.3">
      <c r="A4" s="13" t="s">
        <v>61</v>
      </c>
      <c r="B4" s="13">
        <v>5246</v>
      </c>
    </row>
    <row r="5" spans="1:2" ht="28.8" x14ac:dyDescent="0.3">
      <c r="A5" s="13" t="s">
        <v>62</v>
      </c>
      <c r="B5" s="13">
        <v>261223</v>
      </c>
    </row>
    <row r="6" spans="1:2" ht="28.8" x14ac:dyDescent="0.3">
      <c r="A6" s="13" t="s">
        <v>63</v>
      </c>
      <c r="B6" s="13">
        <v>17858</v>
      </c>
    </row>
    <row r="7" spans="1:2" ht="28.8" x14ac:dyDescent="0.3">
      <c r="A7" s="13" t="s">
        <v>64</v>
      </c>
      <c r="B7" s="13">
        <v>28506</v>
      </c>
    </row>
    <row r="8" spans="1:2" x14ac:dyDescent="0.3">
      <c r="A8" s="13" t="s">
        <v>65</v>
      </c>
      <c r="B8" s="13">
        <v>108718</v>
      </c>
    </row>
    <row r="9" spans="1:2" x14ac:dyDescent="0.3">
      <c r="A9" s="1" t="s">
        <v>24</v>
      </c>
      <c r="B9" s="1">
        <v>421551</v>
      </c>
    </row>
  </sheetData>
  <mergeCells count="1">
    <mergeCell ref="A1:B1"/>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98147-2A23-43C7-ACE5-1C80DADE15D5}">
  <dimension ref="A1:B8"/>
  <sheetViews>
    <sheetView workbookViewId="0">
      <selection activeCell="A3" sqref="A3:B7"/>
    </sheetView>
  </sheetViews>
  <sheetFormatPr defaultRowHeight="14.4" x14ac:dyDescent="0.3"/>
  <cols>
    <col min="1" max="1" width="32.21875" style="1" customWidth="1"/>
    <col min="2" max="2" width="16.6640625" style="1" customWidth="1"/>
    <col min="3" max="16384" width="8.88671875" style="1"/>
  </cols>
  <sheetData>
    <row r="1" spans="1:2" ht="15.6" x14ac:dyDescent="0.3">
      <c r="A1" s="44" t="s">
        <v>15</v>
      </c>
      <c r="B1" s="44"/>
    </row>
    <row r="3" spans="1:2" x14ac:dyDescent="0.3">
      <c r="A3" s="14" t="s">
        <v>42</v>
      </c>
      <c r="B3" s="14" t="s">
        <v>19</v>
      </c>
    </row>
    <row r="4" spans="1:2" ht="28.8" x14ac:dyDescent="0.3">
      <c r="A4" s="13" t="s">
        <v>66</v>
      </c>
      <c r="B4" s="13">
        <v>3086</v>
      </c>
    </row>
    <row r="5" spans="1:2" ht="43.2" x14ac:dyDescent="0.3">
      <c r="A5" s="13" t="s">
        <v>67</v>
      </c>
      <c r="B5" s="13">
        <v>2232714</v>
      </c>
    </row>
    <row r="6" spans="1:2" ht="43.2" x14ac:dyDescent="0.3">
      <c r="A6" s="13" t="s">
        <v>68</v>
      </c>
      <c r="B6" s="13">
        <v>228768</v>
      </c>
    </row>
    <row r="7" spans="1:2" ht="28.8" x14ac:dyDescent="0.3">
      <c r="A7" s="13" t="s">
        <v>69</v>
      </c>
      <c r="B7" s="13">
        <v>17295</v>
      </c>
    </row>
    <row r="8" spans="1:2" x14ac:dyDescent="0.3">
      <c r="A8" s="1" t="s">
        <v>24</v>
      </c>
      <c r="B8" s="1">
        <v>2481863</v>
      </c>
    </row>
  </sheetData>
  <mergeCells count="1">
    <mergeCell ref="A1:B1"/>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327A0-4704-4105-B6C0-FAD4EC1BBAAE}">
  <dimension ref="A1:B6"/>
  <sheetViews>
    <sheetView workbookViewId="0">
      <selection activeCell="D20" sqref="D20"/>
    </sheetView>
  </sheetViews>
  <sheetFormatPr defaultRowHeight="14.4" x14ac:dyDescent="0.3"/>
  <cols>
    <col min="1" max="1" width="24.77734375" customWidth="1"/>
    <col min="2" max="2" width="16.44140625" customWidth="1"/>
  </cols>
  <sheetData>
    <row r="1" spans="1:2" ht="15.6" x14ac:dyDescent="0.3">
      <c r="A1" s="44" t="s">
        <v>70</v>
      </c>
      <c r="B1" s="44"/>
    </row>
    <row r="3" spans="1:2" x14ac:dyDescent="0.3">
      <c r="A3" s="16" t="s">
        <v>1</v>
      </c>
      <c r="B3" s="16" t="s">
        <v>19</v>
      </c>
    </row>
    <row r="4" spans="1:2" x14ac:dyDescent="0.3">
      <c r="A4" s="15" t="s">
        <v>22</v>
      </c>
      <c r="B4" s="15">
        <v>16495452</v>
      </c>
    </row>
    <row r="5" spans="1:2" x14ac:dyDescent="0.3">
      <c r="A5" s="15" t="s">
        <v>23</v>
      </c>
      <c r="B5" s="15">
        <v>4123863</v>
      </c>
    </row>
    <row r="6" spans="1:2" x14ac:dyDescent="0.3">
      <c r="A6" t="s">
        <v>24</v>
      </c>
      <c r="B6">
        <v>20619315</v>
      </c>
    </row>
  </sheetData>
  <mergeCells count="1">
    <mergeCell ref="A1:B1"/>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39B5-B16A-4997-A66D-20308B34C076}">
  <dimension ref="A1:B6"/>
  <sheetViews>
    <sheetView workbookViewId="0">
      <selection activeCell="J8" sqref="J8"/>
    </sheetView>
  </sheetViews>
  <sheetFormatPr defaultRowHeight="14.4" x14ac:dyDescent="0.3"/>
  <cols>
    <col min="1" max="1" width="18.88671875" customWidth="1"/>
    <col min="2" max="2" width="15" customWidth="1"/>
  </cols>
  <sheetData>
    <row r="1" spans="1:2" ht="15.6" x14ac:dyDescent="0.3">
      <c r="A1" s="45" t="s">
        <v>71</v>
      </c>
      <c r="B1" s="45"/>
    </row>
    <row r="3" spans="1:2" x14ac:dyDescent="0.3">
      <c r="A3" t="s">
        <v>1</v>
      </c>
      <c r="B3" t="s">
        <v>19</v>
      </c>
    </row>
    <row r="4" spans="1:2" x14ac:dyDescent="0.3">
      <c r="A4" t="s">
        <v>72</v>
      </c>
      <c r="B4" s="30">
        <v>44042024</v>
      </c>
    </row>
    <row r="5" spans="1:2" x14ac:dyDescent="0.3">
      <c r="A5" t="s">
        <v>73</v>
      </c>
      <c r="B5" s="30">
        <v>312562</v>
      </c>
    </row>
    <row r="6" spans="1:2" x14ac:dyDescent="0.3">
      <c r="A6" t="s">
        <v>24</v>
      </c>
      <c r="B6" s="30">
        <f>SUM(B4:B5)</f>
        <v>44354586</v>
      </c>
    </row>
  </sheetData>
  <mergeCells count="1">
    <mergeCell ref="A1:B1"/>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6D214-181A-4BA9-A17F-88408CAEB6DB}">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BAAE3-E486-47B5-8E8D-3CEA97A221AD}">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A83A-2D86-4C19-89F8-D9E46C74A2DB}">
  <dimension ref="A1"/>
  <sheetViews>
    <sheetView workbookViewId="0">
      <selection sqref="A1:A2"/>
    </sheetView>
  </sheetViews>
  <sheetFormatPr defaultRowHeight="14.4" x14ac:dyDescent="0.3"/>
  <cols>
    <col min="1" max="1" width="10.44140625" customWidth="1"/>
  </cols>
  <sheetData>
    <row r="1" spans="1:1" x14ac:dyDescent="0.3">
      <c r="A1" t="s">
        <v>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EE7EA3-738E-4596-9047-6E0AE17C15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Students</vt:lpstr>
      <vt:lpstr>Higher Education (summary)</vt:lpstr>
      <vt:lpstr>Programme 1</vt:lpstr>
      <vt:lpstr>Programme 2</vt:lpstr>
      <vt:lpstr>Programme 3</vt:lpstr>
      <vt:lpstr>Programme 4</vt:lpstr>
      <vt:lpstr>Programme 5</vt:lpstr>
      <vt:lpstr>Programme 6</vt:lpstr>
      <vt:lpstr>NRF</vt:lpstr>
      <vt:lpstr>Subsidies</vt:lpstr>
      <vt:lpstr>Sheet15</vt:lpstr>
      <vt:lpstr>Sheet16</vt:lpstr>
      <vt:lpstr>Sheet14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Aplonia Manala</dc:creator>
  <cp:lastModifiedBy>Aplonia Manala</cp:lastModifiedBy>
  <dcterms:created xsi:type="dcterms:W3CDTF">2023-12-15T13:06:27Z</dcterms:created>
  <dcterms:modified xsi:type="dcterms:W3CDTF">2023-12-16T20:18:02Z</dcterms:modified>
</cp:coreProperties>
</file>