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68E60D0D-AF45-45E0-8C2C-69FC0815D5DF}" xr6:coauthVersionLast="47" xr6:coauthVersionMax="47" xr10:uidLastSave="{00000000-0000-0000-0000-000000000000}"/>
  <bookViews>
    <workbookView xWindow="28665" yWindow="-135" windowWidth="29070" windowHeight="15870" tabRatio="4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I18" i="1"/>
  <c r="H18" i="1"/>
  <c r="G18" i="1"/>
  <c r="F18" i="1"/>
  <c r="E18" i="1"/>
  <c r="D18" i="1"/>
  <c r="M12" i="1"/>
  <c r="L12" i="1"/>
  <c r="K18" i="1"/>
  <c r="L18" i="1"/>
  <c r="M18" i="1"/>
  <c r="K12" i="1"/>
  <c r="J12" i="1"/>
  <c r="I12" i="1"/>
  <c r="H12" i="1"/>
  <c r="G12" i="1"/>
  <c r="F12" i="1"/>
  <c r="E12" i="1"/>
  <c r="D12" i="1"/>
  <c r="M11" i="1"/>
  <c r="L11" i="1"/>
  <c r="L17" i="1"/>
  <c r="K11" i="1"/>
  <c r="K17" i="1" s="1"/>
  <c r="H11" i="1"/>
  <c r="D11" i="1"/>
  <c r="E11" i="1"/>
  <c r="E17" i="1" s="1"/>
  <c r="F11" i="1"/>
  <c r="G11" i="1"/>
  <c r="J11" i="1"/>
  <c r="J17" i="1" s="1"/>
  <c r="I11" i="1"/>
  <c r="I17" i="1" s="1"/>
  <c r="G17" i="1"/>
  <c r="F17" i="1"/>
  <c r="D17" i="1"/>
  <c r="M17" i="1"/>
  <c r="H17" i="1"/>
  <c r="M25" i="1"/>
  <c r="G25" i="1"/>
  <c r="K25" i="1"/>
  <c r="D25" i="1"/>
  <c r="E25" i="1"/>
  <c r="F25" i="1"/>
  <c r="H25" i="1"/>
  <c r="I25" i="1"/>
  <c r="J25" i="1"/>
  <c r="L25" i="1"/>
  <c r="J26" i="1"/>
  <c r="I26" i="1"/>
  <c r="F26" i="1"/>
  <c r="G26" i="1"/>
  <c r="E26" i="1"/>
  <c r="D26" i="1"/>
  <c r="H26" i="1"/>
  <c r="K26" i="1"/>
  <c r="L26" i="1"/>
  <c r="M26" i="1"/>
  <c r="D23" i="1" l="1"/>
  <c r="E23" i="1"/>
  <c r="F23" i="1"/>
  <c r="G23" i="1"/>
  <c r="H23" i="1"/>
  <c r="I23" i="1"/>
  <c r="J23" i="1"/>
  <c r="K23" i="1"/>
  <c r="L23" i="1"/>
  <c r="M23" i="1"/>
  <c r="D24" i="1"/>
  <c r="E24" i="1"/>
  <c r="F24" i="1"/>
  <c r="G24" i="1"/>
  <c r="H24" i="1"/>
  <c r="I24" i="1"/>
  <c r="J24" i="1"/>
  <c r="K24" i="1"/>
  <c r="L24" i="1"/>
  <c r="M24" i="1"/>
  <c r="D22" i="1"/>
  <c r="E22" i="1"/>
  <c r="F22" i="1"/>
  <c r="G22" i="1"/>
  <c r="H22" i="1"/>
  <c r="I22" i="1"/>
  <c r="J22" i="1"/>
  <c r="K22" i="1"/>
  <c r="L22" i="1"/>
  <c r="M22" i="1"/>
  <c r="E28" i="1"/>
  <c r="E32" i="1" s="1"/>
  <c r="D30" i="1"/>
  <c r="E30" i="1" s="1"/>
  <c r="D29" i="1"/>
  <c r="E29" i="1" s="1"/>
  <c r="F28" i="1" l="1"/>
  <c r="G28" i="1" s="1"/>
  <c r="H28" i="1" s="1"/>
  <c r="I28" i="1" s="1"/>
  <c r="J28" i="1" s="1"/>
  <c r="K28" i="1" s="1"/>
  <c r="L28" i="1" s="1"/>
  <c r="E31" i="1"/>
  <c r="D31" i="1"/>
  <c r="D32" i="1"/>
  <c r="D33" i="1"/>
  <c r="F29" i="1"/>
  <c r="F30" i="1"/>
  <c r="F31" i="1" l="1"/>
  <c r="F33" i="1" s="1"/>
  <c r="F32" i="1"/>
  <c r="G32" i="1"/>
  <c r="G31" i="1"/>
  <c r="G30" i="1"/>
  <c r="E33" i="1"/>
  <c r="G29" i="1"/>
  <c r="H31" i="1" l="1"/>
  <c r="H30" i="1"/>
  <c r="H32" i="1" s="1"/>
  <c r="H29" i="1"/>
  <c r="I32" i="1" l="1"/>
  <c r="G33" i="1"/>
  <c r="I29" i="1"/>
  <c r="I31" i="1" s="1"/>
  <c r="I30" i="1"/>
  <c r="H33" i="1" l="1"/>
  <c r="J29" i="1"/>
  <c r="J31" i="1" s="1"/>
  <c r="J30" i="1"/>
  <c r="J32" i="1" s="1"/>
  <c r="K32" i="1" l="1"/>
  <c r="I33" i="1"/>
  <c r="K30" i="1"/>
  <c r="K29" i="1"/>
  <c r="K31" i="1" s="1"/>
  <c r="L31" i="1" l="1"/>
  <c r="L30" i="1"/>
  <c r="L32" i="1" s="1"/>
  <c r="L29" i="1"/>
  <c r="J33" i="1"/>
  <c r="C7" i="1"/>
  <c r="D4" i="1"/>
  <c r="E4" i="1" s="1"/>
  <c r="F4" i="1" s="1"/>
  <c r="G4" i="1" s="1"/>
  <c r="H4" i="1" s="1"/>
  <c r="I4" i="1" s="1"/>
  <c r="J4" i="1" s="1"/>
  <c r="K4" i="1" s="1"/>
  <c r="L4" i="1" s="1"/>
  <c r="M4" i="1" s="1"/>
  <c r="M6" i="1" s="1"/>
  <c r="K33" i="1" l="1"/>
  <c r="M29" i="1"/>
  <c r="M31" i="1" s="1"/>
  <c r="M30" i="1"/>
  <c r="M32" i="1" s="1"/>
  <c r="D6" i="1"/>
  <c r="C6" i="1"/>
  <c r="C8" i="1" s="1"/>
  <c r="D5" i="1"/>
  <c r="M33" i="1" l="1"/>
  <c r="L33" i="1"/>
  <c r="E5" i="1"/>
  <c r="F5" i="1" s="1"/>
  <c r="G5" i="1" s="1"/>
  <c r="H5" i="1" s="1"/>
  <c r="I5" i="1" s="1"/>
  <c r="J5" i="1" s="1"/>
  <c r="K5" i="1" s="1"/>
  <c r="L5" i="1" s="1"/>
  <c r="M5" i="1" s="1"/>
  <c r="M7" i="1" s="1"/>
  <c r="M8" i="1" s="1"/>
  <c r="D7" i="1"/>
  <c r="D8" i="1" s="1"/>
  <c r="E3" i="1"/>
  <c r="D1" i="1"/>
  <c r="E1" i="1" s="1"/>
  <c r="F1" i="1" s="1"/>
  <c r="G1" i="1" s="1"/>
  <c r="H1" i="1" s="1"/>
  <c r="I1" i="1" s="1"/>
  <c r="J1" i="1" s="1"/>
  <c r="K1" i="1" s="1"/>
  <c r="L1" i="1" s="1"/>
  <c r="M1" i="1" s="1"/>
  <c r="F3" i="1" l="1"/>
  <c r="F6" i="1" s="1"/>
  <c r="E7" i="1"/>
  <c r="E6" i="1"/>
  <c r="E8" i="1" s="1"/>
  <c r="G3" i="1" l="1"/>
  <c r="G6" i="1" s="1"/>
  <c r="F7" i="1"/>
  <c r="F8" i="1" s="1"/>
  <c r="H3" i="1" l="1"/>
  <c r="H6" i="1" s="1"/>
  <c r="G7" i="1"/>
  <c r="G8" i="1" s="1"/>
  <c r="I3" i="1" l="1"/>
  <c r="I6" i="1" s="1"/>
  <c r="H7" i="1"/>
  <c r="H8" i="1" s="1"/>
  <c r="J3" i="1" l="1"/>
  <c r="J6" i="1" s="1"/>
  <c r="I7" i="1"/>
  <c r="I8" i="1" s="1"/>
  <c r="K3" i="1" l="1"/>
  <c r="K6" i="1" s="1"/>
  <c r="J7" i="1"/>
  <c r="J8" i="1" s="1"/>
  <c r="L3" i="1" l="1"/>
  <c r="L7" i="1" s="1"/>
  <c r="K7" i="1"/>
  <c r="K8" i="1" s="1"/>
  <c r="L6" i="1" l="1"/>
  <c r="L8" i="1" s="1"/>
</calcChain>
</file>

<file path=xl/sharedStrings.xml><?xml version="1.0" encoding="utf-8"?>
<sst xmlns="http://schemas.openxmlformats.org/spreadsheetml/2006/main" count="72" uniqueCount="65">
  <si>
    <t>Name</t>
  </si>
  <si>
    <t>Symbol, Eq</t>
  </si>
  <si>
    <t>Traffic Intensity</t>
  </si>
  <si>
    <r>
      <t>W</t>
    </r>
    <r>
      <rPr>
        <vertAlign val="subscript"/>
        <sz val="11"/>
        <color theme="1"/>
        <rFont val="Calibri"/>
        <family val="2"/>
        <scheme val="minor"/>
      </rPr>
      <t>s</t>
    </r>
  </si>
  <si>
    <t xml:space="preserve">Server-1 Departure Rate </t>
  </si>
  <si>
    <t xml:space="preserve">Server-2 Departure Rate </t>
  </si>
  <si>
    <t>Server-1 Traffic Intensity</t>
  </si>
  <si>
    <t>Server-2 Traffic Intensity</t>
  </si>
  <si>
    <t>μ1</t>
  </si>
  <si>
    <t>μ2</t>
  </si>
  <si>
    <t>Arrival Rate</t>
  </si>
  <si>
    <t xml:space="preserve"> ρ =  (ρ1 + ρ2)/2</t>
  </si>
  <si>
    <t xml:space="preserve">Scenario-1 Simulation Results </t>
  </si>
  <si>
    <t>Server-1 Queue Length</t>
  </si>
  <si>
    <t>Server-1 Server Utilization</t>
  </si>
  <si>
    <t>Server-1 Number of Customers</t>
  </si>
  <si>
    <t>Server-1 Queueing Delay</t>
  </si>
  <si>
    <t>Server-1 System Delay</t>
  </si>
  <si>
    <t>Server-2 Queue Length</t>
  </si>
  <si>
    <t>Server-2 Server Utilization</t>
  </si>
  <si>
    <t>Server-2 Number of Customers</t>
  </si>
  <si>
    <t>Server-2 Queueing Delay</t>
  </si>
  <si>
    <t>Server-2 System Delay</t>
  </si>
  <si>
    <r>
      <t>L</t>
    </r>
    <r>
      <rPr>
        <vertAlign val="subscript"/>
        <sz val="11"/>
        <color theme="1"/>
        <rFont val="Calibri"/>
        <family val="2"/>
        <scheme val="minor"/>
      </rPr>
      <t>q</t>
    </r>
  </si>
  <si>
    <r>
      <t>L</t>
    </r>
    <r>
      <rPr>
        <vertAlign val="subscript"/>
        <sz val="11"/>
        <color theme="1"/>
        <rFont val="Calibri"/>
        <family val="2"/>
        <scheme val="minor"/>
      </rPr>
      <t>u</t>
    </r>
  </si>
  <si>
    <r>
      <t>L</t>
    </r>
    <r>
      <rPr>
        <vertAlign val="subscript"/>
        <sz val="11"/>
        <color theme="1"/>
        <rFont val="Calibri"/>
        <family val="2"/>
        <scheme val="minor"/>
      </rPr>
      <t>s</t>
    </r>
  </si>
  <si>
    <r>
      <t>W</t>
    </r>
    <r>
      <rPr>
        <vertAlign val="subscript"/>
        <sz val="11"/>
        <color theme="1"/>
        <rFont val="Calibri"/>
        <family val="2"/>
        <scheme val="minor"/>
      </rPr>
      <t>q</t>
    </r>
  </si>
  <si>
    <r>
      <t>L</t>
    </r>
    <r>
      <rPr>
        <vertAlign val="subscript"/>
        <sz val="11"/>
        <color theme="1"/>
        <rFont val="Calibri"/>
        <family val="2"/>
        <scheme val="minor"/>
      </rPr>
      <t>q1</t>
    </r>
  </si>
  <si>
    <r>
      <t>L</t>
    </r>
    <r>
      <rPr>
        <vertAlign val="subscript"/>
        <sz val="11"/>
        <color theme="1"/>
        <rFont val="Calibri"/>
        <family val="2"/>
        <scheme val="minor"/>
      </rPr>
      <t>u1</t>
    </r>
  </si>
  <si>
    <r>
      <t>L</t>
    </r>
    <r>
      <rPr>
        <vertAlign val="subscript"/>
        <sz val="11"/>
        <color theme="1"/>
        <rFont val="Calibri"/>
        <family val="2"/>
        <scheme val="minor"/>
      </rPr>
      <t>s1</t>
    </r>
  </si>
  <si>
    <r>
      <t>W</t>
    </r>
    <r>
      <rPr>
        <vertAlign val="subscript"/>
        <sz val="11"/>
        <color theme="1"/>
        <rFont val="Calibri"/>
        <family val="2"/>
        <scheme val="minor"/>
      </rPr>
      <t>q1</t>
    </r>
  </si>
  <si>
    <r>
      <t>W</t>
    </r>
    <r>
      <rPr>
        <vertAlign val="subscript"/>
        <sz val="11"/>
        <color theme="1"/>
        <rFont val="Calibri"/>
        <family val="2"/>
        <scheme val="minor"/>
      </rPr>
      <t>s1</t>
    </r>
  </si>
  <si>
    <r>
      <t>L</t>
    </r>
    <r>
      <rPr>
        <vertAlign val="subscript"/>
        <sz val="11"/>
        <color theme="1"/>
        <rFont val="Calibri"/>
        <family val="2"/>
        <scheme val="minor"/>
      </rPr>
      <t>q2</t>
    </r>
  </si>
  <si>
    <r>
      <t>L</t>
    </r>
    <r>
      <rPr>
        <vertAlign val="subscript"/>
        <sz val="11"/>
        <color theme="1"/>
        <rFont val="Calibri"/>
        <family val="2"/>
        <scheme val="minor"/>
      </rPr>
      <t>u2</t>
    </r>
  </si>
  <si>
    <r>
      <t>L</t>
    </r>
    <r>
      <rPr>
        <vertAlign val="subscript"/>
        <sz val="11"/>
        <color theme="1"/>
        <rFont val="Calibri"/>
        <family val="2"/>
        <scheme val="minor"/>
      </rPr>
      <t>s2</t>
    </r>
  </si>
  <si>
    <r>
      <t>W</t>
    </r>
    <r>
      <rPr>
        <vertAlign val="subscript"/>
        <sz val="11"/>
        <color theme="1"/>
        <rFont val="Calibri"/>
        <family val="2"/>
        <scheme val="minor"/>
      </rPr>
      <t>q2</t>
    </r>
  </si>
  <si>
    <r>
      <t>W</t>
    </r>
    <r>
      <rPr>
        <vertAlign val="subscript"/>
        <sz val="11"/>
        <color theme="1"/>
        <rFont val="Calibri"/>
        <family val="2"/>
        <scheme val="minor"/>
      </rPr>
      <t>s2</t>
    </r>
  </si>
  <si>
    <t xml:space="preserve">Scenario-2 Simulation Results </t>
  </si>
  <si>
    <t>λ</t>
  </si>
  <si>
    <t xml:space="preserve"> ρ1 = λ/μ1</t>
  </si>
  <si>
    <t xml:space="preserve"> ρ2 = λ/μ2</t>
  </si>
  <si>
    <t>Server Output Statistics</t>
  </si>
  <si>
    <t>Average Server Output Statistics</t>
  </si>
  <si>
    <t>Server-2 Server Output Statistics</t>
  </si>
  <si>
    <t>Server-1 Server Output Statistics</t>
  </si>
  <si>
    <r>
      <t>L</t>
    </r>
    <r>
      <rPr>
        <vertAlign val="subscript"/>
        <sz val="11"/>
        <color theme="1"/>
        <rFont val="Calibri"/>
        <family val="2"/>
        <scheme val="minor"/>
      </rPr>
      <t xml:space="preserve">q </t>
    </r>
    <r>
      <rPr>
        <sz val="11"/>
        <color theme="1"/>
        <rFont val="Calibri"/>
        <family val="2"/>
        <scheme val="minor"/>
      </rPr>
      <t>= L</t>
    </r>
    <r>
      <rPr>
        <vertAlign val="subscript"/>
        <sz val="11"/>
        <color theme="1"/>
        <rFont val="Calibri"/>
        <family val="2"/>
        <scheme val="minor"/>
      </rPr>
      <t>q1</t>
    </r>
    <r>
      <rPr>
        <sz val="11"/>
        <color theme="1"/>
        <rFont val="Calibri"/>
        <family val="2"/>
        <scheme val="minor"/>
      </rPr>
      <t xml:space="preserve"> + L</t>
    </r>
    <r>
      <rPr>
        <vertAlign val="subscript"/>
        <sz val="11"/>
        <color theme="1"/>
        <rFont val="Calibri"/>
        <family val="2"/>
        <scheme val="minor"/>
      </rPr>
      <t>q2</t>
    </r>
  </si>
  <si>
    <r>
      <t xml:space="preserve"> ρ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λ/μ</t>
    </r>
    <r>
      <rPr>
        <vertAlign val="subscript"/>
        <sz val="11"/>
        <color theme="1"/>
        <rFont val="Calibri"/>
        <family val="2"/>
        <scheme val="minor"/>
      </rPr>
      <t>1</t>
    </r>
  </si>
  <si>
    <r>
      <t>μ</t>
    </r>
    <r>
      <rPr>
        <vertAlign val="subscript"/>
        <sz val="11"/>
        <color theme="1"/>
        <rFont val="Calibri"/>
        <family val="2"/>
        <scheme val="minor"/>
      </rPr>
      <t>1</t>
    </r>
  </si>
  <si>
    <r>
      <t>μ</t>
    </r>
    <r>
      <rPr>
        <vertAlign val="subscript"/>
        <sz val="11"/>
        <color theme="1"/>
        <rFont val="Calibri"/>
        <family val="2"/>
        <scheme val="minor"/>
      </rPr>
      <t>2</t>
    </r>
  </si>
  <si>
    <r>
      <t xml:space="preserve"> ρ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λ/μ</t>
    </r>
    <r>
      <rPr>
        <vertAlign val="subscript"/>
        <sz val="11"/>
        <color theme="1"/>
        <rFont val="Calibri"/>
        <family val="2"/>
        <scheme val="minor"/>
      </rPr>
      <t>2</t>
    </r>
  </si>
  <si>
    <r>
      <t xml:space="preserve"> ρ =  (ρ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ρ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</t>
    </r>
  </si>
  <si>
    <r>
      <t>L</t>
    </r>
    <r>
      <rPr>
        <vertAlign val="subscript"/>
        <sz val="11"/>
        <color theme="1"/>
        <rFont val="Calibri"/>
        <family val="2"/>
        <scheme val="minor"/>
      </rPr>
      <t xml:space="preserve">u </t>
    </r>
    <r>
      <rPr>
        <sz val="11"/>
        <color theme="1"/>
        <rFont val="Calibri"/>
        <family val="2"/>
        <scheme val="minor"/>
      </rPr>
      <t>= (L</t>
    </r>
    <r>
      <rPr>
        <vertAlign val="subscript"/>
        <sz val="11"/>
        <color theme="1"/>
        <rFont val="Calibri"/>
        <family val="2"/>
        <scheme val="minor"/>
      </rPr>
      <t>u1</t>
    </r>
    <r>
      <rPr>
        <sz val="11"/>
        <color theme="1"/>
        <rFont val="Calibri"/>
        <family val="2"/>
        <scheme val="minor"/>
      </rPr>
      <t>+L</t>
    </r>
    <r>
      <rPr>
        <vertAlign val="subscript"/>
        <sz val="11"/>
        <color theme="1"/>
        <rFont val="Calibri"/>
        <family val="2"/>
        <scheme val="minor"/>
      </rPr>
      <t>u2</t>
    </r>
    <r>
      <rPr>
        <sz val="11"/>
        <color theme="1"/>
        <rFont val="Calibri"/>
        <family val="2"/>
        <scheme val="minor"/>
      </rPr>
      <t>)/2</t>
    </r>
  </si>
  <si>
    <r>
      <t>W</t>
    </r>
    <r>
      <rPr>
        <vertAlign val="subscript"/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>= W</t>
    </r>
    <r>
      <rPr>
        <vertAlign val="subscript"/>
        <sz val="11"/>
        <color theme="1"/>
        <rFont val="Calibri"/>
        <family val="2"/>
        <scheme val="minor"/>
      </rPr>
      <t>s1</t>
    </r>
    <r>
      <rPr>
        <sz val="11"/>
        <color theme="1"/>
        <rFont val="Calibri"/>
        <family val="2"/>
        <scheme val="minor"/>
      </rPr>
      <t xml:space="preserve"> + W</t>
    </r>
    <r>
      <rPr>
        <vertAlign val="subscript"/>
        <sz val="11"/>
        <color theme="1"/>
        <rFont val="Calibri"/>
        <family val="2"/>
        <scheme val="minor"/>
      </rPr>
      <t>s2</t>
    </r>
  </si>
  <si>
    <r>
      <t>W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= W</t>
    </r>
    <r>
      <rPr>
        <vertAlign val="subscript"/>
        <sz val="11"/>
        <color theme="1"/>
        <rFont val="Calibri"/>
        <family val="2"/>
        <scheme val="minor"/>
      </rPr>
      <t>q1</t>
    </r>
    <r>
      <rPr>
        <sz val="11"/>
        <color theme="1"/>
        <rFont val="Calibri"/>
        <family val="2"/>
        <scheme val="minor"/>
      </rPr>
      <t xml:space="preserve"> + W</t>
    </r>
    <r>
      <rPr>
        <vertAlign val="subscript"/>
        <sz val="11"/>
        <color theme="1"/>
        <rFont val="Calibri"/>
        <family val="2"/>
        <scheme val="minor"/>
      </rPr>
      <t>q2</t>
    </r>
  </si>
  <si>
    <t>Scenario-1 Average System Delay</t>
  </si>
  <si>
    <t>Scenario-2 Average System Delay</t>
  </si>
  <si>
    <t>Scenario-1 Average Queueing Delay</t>
  </si>
  <si>
    <t>Scenario-1 Average Number of Customers</t>
  </si>
  <si>
    <t>Scenario-1 Average Server Utilization</t>
  </si>
  <si>
    <t>Scenario-1 Average Queue Length</t>
  </si>
  <si>
    <t>Scenario-2 Average Queue Length</t>
  </si>
  <si>
    <t>Scenario-2 Average Server Utilization</t>
  </si>
  <si>
    <t>Scenario-2 Average Number of Customers</t>
  </si>
  <si>
    <t>Scenario-2 Average Queueing Delay</t>
  </si>
  <si>
    <r>
      <t>L</t>
    </r>
    <r>
      <rPr>
        <vertAlign val="subscript"/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>= L</t>
    </r>
    <r>
      <rPr>
        <vertAlign val="subscript"/>
        <sz val="11"/>
        <color theme="1"/>
        <rFont val="Calibri"/>
        <family val="2"/>
        <scheme val="minor"/>
      </rPr>
      <t>s1</t>
    </r>
    <r>
      <rPr>
        <sz val="11"/>
        <color theme="1"/>
        <rFont val="Calibri"/>
        <family val="2"/>
        <scheme val="minor"/>
      </rPr>
      <t xml:space="preserve"> + L</t>
    </r>
    <r>
      <rPr>
        <vertAlign val="subscript"/>
        <sz val="11"/>
        <color theme="1"/>
        <rFont val="Calibri"/>
        <family val="2"/>
        <scheme val="minor"/>
      </rPr>
      <t>s2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</si>
</sst>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i/>
      <sz val="11"/>
      <color theme="3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4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2" borderId="1" xfId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2" xfId="0" applyBorder="1"/>
    <xf numFmtId="0" fontId="5" fillId="4" borderId="2" xfId="2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2" borderId="2" xfId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Check Cell" xfId="1" builtinId="23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System Delay vs Trafic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4081818174073"/>
          <c:y val="0.13972501214873598"/>
          <c:w val="0.8372290413026976"/>
          <c:h val="0.6404693208045556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Sheet1!$A$26:$B$26</c:f>
              <c:strCache>
                <c:ptCount val="2"/>
                <c:pt idx="0">
                  <c:v>Scenario-1 Average System Delay</c:v>
                </c:pt>
                <c:pt idx="1">
                  <c:v>Ws = Ws1 + Ws2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Sheet1!$C$8:$V$8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Sheet1!$C$26:$V$26</c:f>
              <c:numCache>
                <c:formatCode>0.0000</c:formatCode>
                <c:ptCount val="20"/>
                <c:pt idx="0" formatCode="General">
                  <c:v>0</c:v>
                </c:pt>
                <c:pt idx="1">
                  <c:v>0.19716120000000004</c:v>
                </c:pt>
                <c:pt idx="2">
                  <c:v>0.2367438</c:v>
                </c:pt>
                <c:pt idx="3">
                  <c:v>0.26736660000000001</c:v>
                </c:pt>
                <c:pt idx="4">
                  <c:v>0.3198204</c:v>
                </c:pt>
                <c:pt idx="5">
                  <c:v>0.38976660000000002</c:v>
                </c:pt>
                <c:pt idx="6">
                  <c:v>0.41520133000000004</c:v>
                </c:pt>
                <c:pt idx="7">
                  <c:v>0.55735256</c:v>
                </c:pt>
                <c:pt idx="8">
                  <c:v>0.69234030000000002</c:v>
                </c:pt>
                <c:pt idx="9">
                  <c:v>0.96751609999999999</c:v>
                </c:pt>
                <c:pt idx="10">
                  <c:v>3.31243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5-4454-92EF-1B0B52A838D2}"/>
            </c:ext>
          </c:extLst>
        </c:ser>
        <c:ser>
          <c:idx val="1"/>
          <c:order val="1"/>
          <c:tx>
            <c:strRef>
              <c:f>Sheet1!$A$39:$B$39</c:f>
              <c:strCache>
                <c:ptCount val="2"/>
                <c:pt idx="0">
                  <c:v>Scenario-2 Average System Delay</c:v>
                </c:pt>
                <c:pt idx="1">
                  <c:v>Ws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Sheet1!$C$8:$V$8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Sheet1!$C$39:$V$39</c:f>
              <c:numCache>
                <c:formatCode>General</c:formatCode>
                <c:ptCount val="20"/>
                <c:pt idx="0">
                  <c:v>0</c:v>
                </c:pt>
                <c:pt idx="1">
                  <c:v>9.2319899999999996E-2</c:v>
                </c:pt>
                <c:pt idx="2">
                  <c:v>9.1941700000000001E-2</c:v>
                </c:pt>
                <c:pt idx="3">
                  <c:v>9.9495200000000006E-2</c:v>
                </c:pt>
                <c:pt idx="4">
                  <c:v>0.113731</c:v>
                </c:pt>
                <c:pt idx="5">
                  <c:v>0.13939499999999999</c:v>
                </c:pt>
                <c:pt idx="6">
                  <c:v>0.16023599999999999</c:v>
                </c:pt>
                <c:pt idx="7">
                  <c:v>0.162884</c:v>
                </c:pt>
                <c:pt idx="8">
                  <c:v>0.28725400000000001</c:v>
                </c:pt>
                <c:pt idx="9">
                  <c:v>0.72052700000000003</c:v>
                </c:pt>
                <c:pt idx="10">
                  <c:v>3.30626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C5-4454-92EF-1B0B52A838D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76441576"/>
        <c:axId val="576436000"/>
      </c:scatterChart>
      <c:valAx>
        <c:axId val="5764415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436000"/>
        <c:crosses val="autoZero"/>
        <c:crossBetween val="midCat"/>
      </c:valAx>
      <c:valAx>
        <c:axId val="5764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441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805577683133276"/>
          <c:y val="0.84178115017844346"/>
          <c:w val="0.56388844633733448"/>
          <c:h val="0.13698155499138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Queue Length vs Traffic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Sheet1!$A$22:$B$22</c:f>
              <c:strCache>
                <c:ptCount val="2"/>
                <c:pt idx="0">
                  <c:v>Scenario-1 Average Queue Length</c:v>
                </c:pt>
                <c:pt idx="1">
                  <c:v>Lq = Lq1 + Lq2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Sheet1!$C$8:$V$8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Sheet1!$C$22:$V$22</c:f>
              <c:numCache>
                <c:formatCode>0.0000</c:formatCode>
                <c:ptCount val="20"/>
                <c:pt idx="0" formatCode="General">
                  <c:v>0</c:v>
                </c:pt>
                <c:pt idx="1">
                  <c:v>1.74431356E-2</c:v>
                </c:pt>
                <c:pt idx="2">
                  <c:v>8.4880982999999993E-2</c:v>
                </c:pt>
                <c:pt idx="3">
                  <c:v>0.25407689999999999</c:v>
                </c:pt>
                <c:pt idx="4">
                  <c:v>0.55774058999999998</c:v>
                </c:pt>
                <c:pt idx="5">
                  <c:v>1.0828518000000003</c:v>
                </c:pt>
                <c:pt idx="6">
                  <c:v>1.4467218599999998</c:v>
                </c:pt>
                <c:pt idx="7">
                  <c:v>2.6845528000000001</c:v>
                </c:pt>
                <c:pt idx="8">
                  <c:v>4.1343899999999998</c:v>
                </c:pt>
                <c:pt idx="9">
                  <c:v>7.0159383000000002</c:v>
                </c:pt>
                <c:pt idx="10">
                  <c:v>28.399700000000003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0-4CE4-B72F-159DE70FB719}"/>
            </c:ext>
          </c:extLst>
        </c:ser>
        <c:ser>
          <c:idx val="1"/>
          <c:order val="1"/>
          <c:tx>
            <c:strRef>
              <c:f>Sheet1!$A$35:$B$35</c:f>
              <c:strCache>
                <c:ptCount val="2"/>
                <c:pt idx="0">
                  <c:v>Scenario-2 Average Queue Length</c:v>
                </c:pt>
                <c:pt idx="1">
                  <c:v>Lq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Sheet1!$C$8:$V$8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Sheet1!$C$35:$V$35</c:f>
              <c:numCache>
                <c:formatCode>General</c:formatCode>
                <c:ptCount val="20"/>
                <c:pt idx="0">
                  <c:v>0</c:v>
                </c:pt>
                <c:pt idx="1">
                  <c:v>4.5387900000000002E-4</c:v>
                </c:pt>
                <c:pt idx="2">
                  <c:v>8.1964700000000008E-3</c:v>
                </c:pt>
                <c:pt idx="3">
                  <c:v>3.6609099999999999E-2</c:v>
                </c:pt>
                <c:pt idx="4">
                  <c:v>9.8044699999999999E-2</c:v>
                </c:pt>
                <c:pt idx="5">
                  <c:v>0.21851100000000001</c:v>
                </c:pt>
                <c:pt idx="6">
                  <c:v>0.35112300000000002</c:v>
                </c:pt>
                <c:pt idx="7">
                  <c:v>0.42731999999999998</c:v>
                </c:pt>
                <c:pt idx="8">
                  <c:v>1.2943100000000001</c:v>
                </c:pt>
                <c:pt idx="9">
                  <c:v>5.2218099999999996</c:v>
                </c:pt>
                <c:pt idx="10">
                  <c:v>29.569600000000001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20-4CE4-B72F-159DE70FB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77648"/>
        <c:axId val="425176336"/>
      </c:scatterChart>
      <c:valAx>
        <c:axId val="4251776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76336"/>
        <c:crosses val="autoZero"/>
        <c:crossBetween val="midCat"/>
      </c:valAx>
      <c:valAx>
        <c:axId val="4251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7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Server Utilization</a:t>
            </a:r>
            <a:r>
              <a:rPr lang="en-US" baseline="0"/>
              <a:t> vs Traffic Intensity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Sheet1!$A$23:$B$23</c:f>
              <c:strCache>
                <c:ptCount val="2"/>
                <c:pt idx="0">
                  <c:v>Scenario-1 Average Server Utilization</c:v>
                </c:pt>
                <c:pt idx="1">
                  <c:v>Lu = (Lu1+Lu2)/2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Sheet1!$C$8:$V$8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Sheet1!$C$23:$V$23</c:f>
              <c:numCache>
                <c:formatCode>0.0000</c:formatCode>
                <c:ptCount val="20"/>
                <c:pt idx="0" formatCode="General">
                  <c:v>0</c:v>
                </c:pt>
                <c:pt idx="1">
                  <c:v>4.5479755750000003E-2</c:v>
                </c:pt>
                <c:pt idx="2">
                  <c:v>9.5110470000000003E-2</c:v>
                </c:pt>
                <c:pt idx="3">
                  <c:v>0.16034901749999997</c:v>
                </c:pt>
                <c:pt idx="4">
                  <c:v>0.21736464750000004</c:v>
                </c:pt>
                <c:pt idx="5">
                  <c:v>0.29399613880000003</c:v>
                </c:pt>
                <c:pt idx="6">
                  <c:v>0.34929517439999996</c:v>
                </c:pt>
                <c:pt idx="7">
                  <c:v>0.42004722859999999</c:v>
                </c:pt>
                <c:pt idx="8">
                  <c:v>0.52949057980000003</c:v>
                </c:pt>
                <c:pt idx="9">
                  <c:v>0.68600206800000008</c:v>
                </c:pt>
                <c:pt idx="10">
                  <c:v>0.8879608484999999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D-4798-B36A-A0F56AC74BCD}"/>
            </c:ext>
          </c:extLst>
        </c:ser>
        <c:ser>
          <c:idx val="1"/>
          <c:order val="1"/>
          <c:tx>
            <c:strRef>
              <c:f>Sheet1!$A$36:$B$36</c:f>
              <c:strCache>
                <c:ptCount val="2"/>
                <c:pt idx="0">
                  <c:v>Scenario-2 Average Server Utilization</c:v>
                </c:pt>
                <c:pt idx="1">
                  <c:v>Lu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Sheet1!$C$8:$V$8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Sheet1!$C$36:$V$36</c:f>
              <c:numCache>
                <c:formatCode>General</c:formatCode>
                <c:ptCount val="20"/>
                <c:pt idx="0">
                  <c:v>0</c:v>
                </c:pt>
                <c:pt idx="1">
                  <c:v>4.8204200000000003E-2</c:v>
                </c:pt>
                <c:pt idx="2">
                  <c:v>0.102811</c:v>
                </c:pt>
                <c:pt idx="3">
                  <c:v>0.15712799999999999</c:v>
                </c:pt>
                <c:pt idx="4">
                  <c:v>0.21578800000000001</c:v>
                </c:pt>
                <c:pt idx="5">
                  <c:v>0.29504799999999998</c:v>
                </c:pt>
                <c:pt idx="6">
                  <c:v>0.37438100000000002</c:v>
                </c:pt>
                <c:pt idx="7">
                  <c:v>0.436803</c:v>
                </c:pt>
                <c:pt idx="8">
                  <c:v>0.58196899999999996</c:v>
                </c:pt>
                <c:pt idx="9">
                  <c:v>0.83948699999999998</c:v>
                </c:pt>
                <c:pt idx="10">
                  <c:v>0.93196900000000005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CD-4798-B36A-A0F56AC74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55288"/>
        <c:axId val="575855616"/>
      </c:scatterChart>
      <c:valAx>
        <c:axId val="5758552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55616"/>
        <c:crosses val="autoZero"/>
        <c:crossBetween val="midCat"/>
      </c:valAx>
      <c:valAx>
        <c:axId val="5758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55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</a:t>
            </a:r>
            <a:r>
              <a:rPr lang="en-US" baseline="0"/>
              <a:t> of Customers vs Traffic Intensity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Sheet1!$A$24:$B$24</c:f>
              <c:strCache>
                <c:ptCount val="2"/>
                <c:pt idx="0">
                  <c:v>Scenario-1 Average Number of Customers</c:v>
                </c:pt>
                <c:pt idx="1">
                  <c:v>Ls = Ls1 + Ls2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Sheet1!$C$8:$V$8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Sheet1!$C$24:$V$24</c:f>
              <c:numCache>
                <c:formatCode>0.0000</c:formatCode>
                <c:ptCount val="20"/>
                <c:pt idx="0" formatCode="General">
                  <c:v>0</c:v>
                </c:pt>
                <c:pt idx="1">
                  <c:v>0.22516243200000002</c:v>
                </c:pt>
                <c:pt idx="2">
                  <c:v>0.49990309950000006</c:v>
                </c:pt>
                <c:pt idx="3">
                  <c:v>0.9555516850000001</c:v>
                </c:pt>
                <c:pt idx="4">
                  <c:v>1.5487150672000001</c:v>
                </c:pt>
                <c:pt idx="5">
                  <c:v>2.4453156000000007</c:v>
                </c:pt>
                <c:pt idx="6">
                  <c:v>2.9527641279999997</c:v>
                </c:pt>
                <c:pt idx="7">
                  <c:v>4.6614513999999989</c:v>
                </c:pt>
                <c:pt idx="8">
                  <c:v>6.4610461499999996</c:v>
                </c:pt>
                <c:pt idx="9">
                  <c:v>13.395568874999999</c:v>
                </c:pt>
                <c:pt idx="10">
                  <c:v>50.807347500000006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95-4374-AD00-1682C36E1F37}"/>
            </c:ext>
          </c:extLst>
        </c:ser>
        <c:ser>
          <c:idx val="1"/>
          <c:order val="1"/>
          <c:tx>
            <c:strRef>
              <c:f>Sheet1!$A$37:$B$37</c:f>
              <c:strCache>
                <c:ptCount val="2"/>
                <c:pt idx="0">
                  <c:v>Scenario-2 Average Number of Customers</c:v>
                </c:pt>
                <c:pt idx="1">
                  <c:v>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Sheet1!$C$8:$V$8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Sheet1!$C$37:$V$37</c:f>
              <c:numCache>
                <c:formatCode>General</c:formatCode>
                <c:ptCount val="20"/>
                <c:pt idx="0">
                  <c:v>0</c:v>
                </c:pt>
                <c:pt idx="1">
                  <c:v>9.7316200000000005E-2</c:v>
                </c:pt>
                <c:pt idx="2">
                  <c:v>0.22201499999999999</c:v>
                </c:pt>
                <c:pt idx="3">
                  <c:v>0.38747399999999999</c:v>
                </c:pt>
                <c:pt idx="4">
                  <c:v>0.62766599999999995</c:v>
                </c:pt>
                <c:pt idx="5">
                  <c:v>1.02712</c:v>
                </c:pt>
                <c:pt idx="6">
                  <c:v>1.4510099999999999</c:v>
                </c:pt>
                <c:pt idx="7">
                  <c:v>1.66825</c:v>
                </c:pt>
                <c:pt idx="8">
                  <c:v>3.7525499999999998</c:v>
                </c:pt>
                <c:pt idx="9">
                  <c:v>12.1226</c:v>
                </c:pt>
                <c:pt idx="10">
                  <c:v>61.003100000000003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95-4374-AD00-1682C36E1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588200"/>
        <c:axId val="643589840"/>
      </c:scatterChart>
      <c:valAx>
        <c:axId val="6435882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89840"/>
        <c:crosses val="autoZero"/>
        <c:crossBetween val="midCat"/>
      </c:valAx>
      <c:valAx>
        <c:axId val="6435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88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Queueing Delay vs Traffic</a:t>
            </a:r>
            <a:r>
              <a:rPr lang="en-US" baseline="0"/>
              <a:t> Intensity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Sheet1!$A$25:$B$25</c:f>
              <c:strCache>
                <c:ptCount val="2"/>
                <c:pt idx="0">
                  <c:v>Scenario-1 Average Queueing Delay</c:v>
                </c:pt>
                <c:pt idx="1">
                  <c:v>Wq = Wq1 + Wq2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Sheet1!$C$8:$V$8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Sheet1!$C$25:$V$25</c:f>
              <c:numCache>
                <c:formatCode>0.0000</c:formatCode>
                <c:ptCount val="20"/>
                <c:pt idx="0" formatCode="General">
                  <c:v>0</c:v>
                </c:pt>
                <c:pt idx="1">
                  <c:v>1.7250551999999999E-2</c:v>
                </c:pt>
                <c:pt idx="2">
                  <c:v>4.1727868000000001E-2</c:v>
                </c:pt>
                <c:pt idx="3">
                  <c:v>8.1606615999999993E-2</c:v>
                </c:pt>
                <c:pt idx="4">
                  <c:v>0.13461720999999999</c:v>
                </c:pt>
                <c:pt idx="5">
                  <c:v>0.20280663999999998</c:v>
                </c:pt>
                <c:pt idx="6">
                  <c:v>0.23741604999999999</c:v>
                </c:pt>
                <c:pt idx="7">
                  <c:v>0.3730562</c:v>
                </c:pt>
                <c:pt idx="8">
                  <c:v>0.51498678000000009</c:v>
                </c:pt>
                <c:pt idx="9">
                  <c:v>0.78156054000000008</c:v>
                </c:pt>
                <c:pt idx="10">
                  <c:v>3.0892496499999997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A-4CE8-A491-C530815F11B0}"/>
            </c:ext>
          </c:extLst>
        </c:ser>
        <c:ser>
          <c:idx val="1"/>
          <c:order val="1"/>
          <c:tx>
            <c:strRef>
              <c:f>Sheet1!$A$38:$B$38</c:f>
              <c:strCache>
                <c:ptCount val="2"/>
                <c:pt idx="0">
                  <c:v>Scenario-2 Average Queueing Delay</c:v>
                </c:pt>
                <c:pt idx="1">
                  <c:v>Wq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Sheet1!$C$8:$V$8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Sheet1!$C$38:$V$38</c:f>
              <c:numCache>
                <c:formatCode>General</c:formatCode>
                <c:ptCount val="20"/>
                <c:pt idx="0">
                  <c:v>0</c:v>
                </c:pt>
                <c:pt idx="1">
                  <c:v>5.1081300000000004E-4</c:v>
                </c:pt>
                <c:pt idx="2">
                  <c:v>4.8390799999999999E-3</c:v>
                </c:pt>
                <c:pt idx="3">
                  <c:v>1.51448E-2</c:v>
                </c:pt>
                <c:pt idx="4">
                  <c:v>3.1378999999999997E-2</c:v>
                </c:pt>
                <c:pt idx="5">
                  <c:v>5.5993399999999999E-2</c:v>
                </c:pt>
                <c:pt idx="6">
                  <c:v>7.5079800000000002E-2</c:v>
                </c:pt>
                <c:pt idx="7">
                  <c:v>8.1380900000000006E-2</c:v>
                </c:pt>
                <c:pt idx="8">
                  <c:v>0.196744</c:v>
                </c:pt>
                <c:pt idx="9">
                  <c:v>0.62077099999999996</c:v>
                </c:pt>
                <c:pt idx="10">
                  <c:v>3.2052299999999998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6A-4CE8-A491-C530815F1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00568"/>
        <c:axId val="433001552"/>
      </c:scatterChart>
      <c:valAx>
        <c:axId val="4330005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01552"/>
        <c:crosses val="autoZero"/>
        <c:crossBetween val="midCat"/>
      </c:valAx>
      <c:valAx>
        <c:axId val="4330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00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769621</xdr:colOff>
      <xdr:row>42</xdr:row>
      <xdr:rowOff>16564</xdr:rowOff>
    </xdr:from>
    <xdr:to>
      <xdr:col>4</xdr:col>
      <xdr:colOff>190500</xdr:colOff>
      <xdr:row>58</xdr:row>
      <xdr:rowOff>91109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4167D8-7FA0-490E-8E1E-E0D2CFF55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131610</xdr:colOff>
      <xdr:row>42</xdr:row>
      <xdr:rowOff>40585</xdr:rowOff>
    </xdr:from>
    <xdr:to>
      <xdr:col>12</xdr:col>
      <xdr:colOff>256761</xdr:colOff>
      <xdr:row>57</xdr:row>
      <xdr:rowOff>24847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672188-05BD-44D4-800F-F22237643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833726</xdr:colOff>
      <xdr:row>59</xdr:row>
      <xdr:rowOff>34208</xdr:rowOff>
    </xdr:from>
    <xdr:to>
      <xdr:col>4</xdr:col>
      <xdr:colOff>154469</xdr:colOff>
      <xdr:row>74</xdr:row>
      <xdr:rowOff>36527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84F881-CCC7-439B-9A69-56CFFF21B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58308</xdr:colOff>
      <xdr:row>59</xdr:row>
      <xdr:rowOff>95993</xdr:rowOff>
    </xdr:from>
    <xdr:to>
      <xdr:col>12</xdr:col>
      <xdr:colOff>357062</xdr:colOff>
      <xdr:row>74</xdr:row>
      <xdr:rowOff>94502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7B67A5D-8033-4813-9183-1313A74B5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474346</xdr:colOff>
      <xdr:row>42</xdr:row>
      <xdr:rowOff>42488</xdr:rowOff>
    </xdr:from>
    <xdr:to>
      <xdr:col>20</xdr:col>
      <xdr:colOff>143042</xdr:colOff>
      <xdr:row>57</xdr:row>
      <xdr:rowOff>58142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6183CE3-E8BB-4E18-81C0-7095B2406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"/>
  <sheetViews>
    <sheetView tabSelected="1" topLeftCell="A37" zoomScale="115" zoomScaleNormal="115" workbookViewId="0">
      <selection activeCell="P68" sqref="P68"/>
    </sheetView>
  </sheetViews>
  <sheetFormatPr defaultRowHeight="14.4" x14ac:dyDescent="0.3"/>
  <cols>
    <col min="1" max="1" width="41.44140625" style="2" customWidth="1"/>
    <col min="2" max="2" width="17.5546875" style="1" customWidth="1"/>
    <col min="3" max="3" width="9" style="1" customWidth="1"/>
    <col min="4" max="16384" width="8.88671875" style="1"/>
  </cols>
  <sheetData>
    <row r="1" spans="1:22" s="4" customFormat="1" ht="15.6" thickTop="1" thickBot="1" x14ac:dyDescent="0.35">
      <c r="A1" s="13" t="s">
        <v>0</v>
      </c>
      <c r="B1" s="13" t="s">
        <v>1</v>
      </c>
      <c r="C1" s="13">
        <v>1</v>
      </c>
      <c r="D1" s="13">
        <f>C1+1</f>
        <v>2</v>
      </c>
      <c r="E1" s="13">
        <f t="shared" ref="E1:M1" si="0">D1+1</f>
        <v>3</v>
      </c>
      <c r="F1" s="13">
        <f t="shared" si="0"/>
        <v>4</v>
      </c>
      <c r="G1" s="13">
        <f t="shared" si="0"/>
        <v>5</v>
      </c>
      <c r="H1" s="13">
        <f t="shared" si="0"/>
        <v>6</v>
      </c>
      <c r="I1" s="13">
        <f t="shared" si="0"/>
        <v>7</v>
      </c>
      <c r="J1" s="13">
        <f t="shared" si="0"/>
        <v>8</v>
      </c>
      <c r="K1" s="13">
        <f t="shared" si="0"/>
        <v>9</v>
      </c>
      <c r="L1" s="13">
        <f t="shared" si="0"/>
        <v>10</v>
      </c>
      <c r="M1" s="13">
        <f t="shared" si="0"/>
        <v>11</v>
      </c>
      <c r="N1"/>
      <c r="O1"/>
      <c r="P1"/>
      <c r="Q1"/>
      <c r="R1"/>
      <c r="S1"/>
      <c r="T1"/>
      <c r="U1"/>
      <c r="V1"/>
    </row>
    <row r="2" spans="1:22" s="15" customFormat="1" ht="15" thickTop="1" x14ac:dyDescent="0.3">
      <c r="A2" s="14" t="s">
        <v>12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22" x14ac:dyDescent="0.3">
      <c r="A3" s="8" t="s">
        <v>10</v>
      </c>
      <c r="B3" s="9" t="s">
        <v>38</v>
      </c>
      <c r="C3" s="9">
        <v>0</v>
      </c>
      <c r="D3" s="9">
        <v>1</v>
      </c>
      <c r="E3" s="9">
        <f>D3+1</f>
        <v>2</v>
      </c>
      <c r="F3" s="9">
        <f t="shared" ref="F3:L3" si="1">E3+1</f>
        <v>3</v>
      </c>
      <c r="G3" s="9">
        <f t="shared" si="1"/>
        <v>4</v>
      </c>
      <c r="H3" s="9">
        <f t="shared" si="1"/>
        <v>5</v>
      </c>
      <c r="I3" s="9">
        <f t="shared" si="1"/>
        <v>6</v>
      </c>
      <c r="J3" s="9">
        <f t="shared" si="1"/>
        <v>7</v>
      </c>
      <c r="K3" s="9">
        <f t="shared" si="1"/>
        <v>8</v>
      </c>
      <c r="L3" s="9">
        <f t="shared" si="1"/>
        <v>9</v>
      </c>
      <c r="M3" s="9">
        <v>9.9</v>
      </c>
    </row>
    <row r="4" spans="1:22" ht="15.6" x14ac:dyDescent="0.35">
      <c r="A4" s="8" t="s">
        <v>4</v>
      </c>
      <c r="B4" s="9" t="s">
        <v>47</v>
      </c>
      <c r="C4" s="9">
        <v>10</v>
      </c>
      <c r="D4" s="9">
        <f>C4</f>
        <v>10</v>
      </c>
      <c r="E4" s="9">
        <f t="shared" ref="E4" si="2">D4</f>
        <v>10</v>
      </c>
      <c r="F4" s="9">
        <f t="shared" ref="F4" si="3">E4</f>
        <v>10</v>
      </c>
      <c r="G4" s="9">
        <f t="shared" ref="G4" si="4">F4</f>
        <v>10</v>
      </c>
      <c r="H4" s="9">
        <f t="shared" ref="H4" si="5">G4</f>
        <v>10</v>
      </c>
      <c r="I4" s="9">
        <f t="shared" ref="I4" si="6">H4</f>
        <v>10</v>
      </c>
      <c r="J4" s="9">
        <f t="shared" ref="J4" si="7">I4</f>
        <v>10</v>
      </c>
      <c r="K4" s="9">
        <f t="shared" ref="K4" si="8">J4</f>
        <v>10</v>
      </c>
      <c r="L4" s="9">
        <f t="shared" ref="L4:M5" si="9">K4</f>
        <v>10</v>
      </c>
      <c r="M4" s="9">
        <f t="shared" si="9"/>
        <v>10</v>
      </c>
    </row>
    <row r="5" spans="1:22" ht="15.6" x14ac:dyDescent="0.35">
      <c r="A5" s="8" t="s">
        <v>5</v>
      </c>
      <c r="B5" s="9" t="s">
        <v>48</v>
      </c>
      <c r="C5" s="9">
        <v>10</v>
      </c>
      <c r="D5" s="9">
        <f>C5</f>
        <v>10</v>
      </c>
      <c r="E5" s="9">
        <f t="shared" ref="E5:L5" si="10">D5</f>
        <v>10</v>
      </c>
      <c r="F5" s="9">
        <f t="shared" si="10"/>
        <v>10</v>
      </c>
      <c r="G5" s="9">
        <f t="shared" si="10"/>
        <v>10</v>
      </c>
      <c r="H5" s="9">
        <f t="shared" si="10"/>
        <v>10</v>
      </c>
      <c r="I5" s="9">
        <f t="shared" si="10"/>
        <v>10</v>
      </c>
      <c r="J5" s="9">
        <f t="shared" si="10"/>
        <v>10</v>
      </c>
      <c r="K5" s="9">
        <f t="shared" si="10"/>
        <v>10</v>
      </c>
      <c r="L5" s="9">
        <f t="shared" si="10"/>
        <v>10</v>
      </c>
      <c r="M5" s="9">
        <f t="shared" si="9"/>
        <v>10</v>
      </c>
    </row>
    <row r="6" spans="1:22" ht="15.6" x14ac:dyDescent="0.35">
      <c r="A6" s="8" t="s">
        <v>6</v>
      </c>
      <c r="B6" s="9" t="s">
        <v>46</v>
      </c>
      <c r="C6" s="9">
        <f>C3/C4</f>
        <v>0</v>
      </c>
      <c r="D6" s="9">
        <f>D3/D4</f>
        <v>0.1</v>
      </c>
      <c r="E6" s="9">
        <f>E3/E4</f>
        <v>0.2</v>
      </c>
      <c r="F6" s="9">
        <f>F3/F4</f>
        <v>0.3</v>
      </c>
      <c r="G6" s="9">
        <f>G3/G4</f>
        <v>0.4</v>
      </c>
      <c r="H6" s="9">
        <f>H3/H4</f>
        <v>0.5</v>
      </c>
      <c r="I6" s="9">
        <f>I3/I4</f>
        <v>0.6</v>
      </c>
      <c r="J6" s="9">
        <f>J3/J4</f>
        <v>0.7</v>
      </c>
      <c r="K6" s="9">
        <f>K3/K4</f>
        <v>0.8</v>
      </c>
      <c r="L6" s="9">
        <f>L3/L4</f>
        <v>0.9</v>
      </c>
      <c r="M6" s="9">
        <f>M3/M4</f>
        <v>0.99</v>
      </c>
    </row>
    <row r="7" spans="1:22" ht="15.6" x14ac:dyDescent="0.35">
      <c r="A7" s="8" t="s">
        <v>7</v>
      </c>
      <c r="B7" s="9" t="s">
        <v>49</v>
      </c>
      <c r="C7" s="9">
        <f>C3/C5</f>
        <v>0</v>
      </c>
      <c r="D7" s="9">
        <f t="shared" ref="D7:M7" si="11">D3/D5</f>
        <v>0.1</v>
      </c>
      <c r="E7" s="9">
        <f t="shared" si="11"/>
        <v>0.2</v>
      </c>
      <c r="F7" s="9">
        <f t="shared" si="11"/>
        <v>0.3</v>
      </c>
      <c r="G7" s="9">
        <f t="shared" si="11"/>
        <v>0.4</v>
      </c>
      <c r="H7" s="9">
        <f t="shared" si="11"/>
        <v>0.5</v>
      </c>
      <c r="I7" s="9">
        <f t="shared" si="11"/>
        <v>0.6</v>
      </c>
      <c r="J7" s="9">
        <f t="shared" si="11"/>
        <v>0.7</v>
      </c>
      <c r="K7" s="9">
        <f t="shared" si="11"/>
        <v>0.8</v>
      </c>
      <c r="L7" s="9">
        <f t="shared" si="11"/>
        <v>0.9</v>
      </c>
      <c r="M7" s="9">
        <f t="shared" si="11"/>
        <v>0.99</v>
      </c>
    </row>
    <row r="8" spans="1:22" ht="15.6" x14ac:dyDescent="0.35">
      <c r="A8" s="8" t="s">
        <v>2</v>
      </c>
      <c r="B8" s="9" t="s">
        <v>50</v>
      </c>
      <c r="C8" s="9">
        <f>AVERAGE(C6,C7)</f>
        <v>0</v>
      </c>
      <c r="D8" s="9">
        <f t="shared" ref="D8:M8" si="12">AVERAGE(D6,D7)</f>
        <v>0.1</v>
      </c>
      <c r="E8" s="9">
        <f t="shared" si="12"/>
        <v>0.2</v>
      </c>
      <c r="F8" s="9">
        <f t="shared" si="12"/>
        <v>0.3</v>
      </c>
      <c r="G8" s="9">
        <f t="shared" si="12"/>
        <v>0.4</v>
      </c>
      <c r="H8" s="9">
        <f t="shared" si="12"/>
        <v>0.5</v>
      </c>
      <c r="I8" s="9">
        <f t="shared" si="12"/>
        <v>0.6</v>
      </c>
      <c r="J8" s="9">
        <f t="shared" si="12"/>
        <v>0.7</v>
      </c>
      <c r="K8" s="9">
        <f t="shared" si="12"/>
        <v>0.8</v>
      </c>
      <c r="L8" s="9">
        <f t="shared" si="12"/>
        <v>0.9</v>
      </c>
      <c r="M8" s="9">
        <f t="shared" si="12"/>
        <v>0.99</v>
      </c>
    </row>
    <row r="9" spans="1:22" x14ac:dyDescent="0.3">
      <c r="A9" s="6"/>
      <c r="B9" s="7" t="s">
        <v>44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22" ht="15.6" x14ac:dyDescent="0.35">
      <c r="A10" s="8" t="s">
        <v>13</v>
      </c>
      <c r="B10" s="9" t="s">
        <v>27</v>
      </c>
      <c r="C10" s="9">
        <v>0</v>
      </c>
      <c r="D10" s="9">
        <v>9.3278800000000002E-3</v>
      </c>
      <c r="E10" s="9">
        <v>4.5390899999999998E-2</v>
      </c>
      <c r="F10" s="9">
        <v>0.13586999999999999</v>
      </c>
      <c r="G10" s="9">
        <v>0.29825699999999999</v>
      </c>
      <c r="H10" s="9">
        <v>0.56992200000000004</v>
      </c>
      <c r="I10" s="9">
        <v>0.75744599999999995</v>
      </c>
      <c r="J10" s="9">
        <v>1.39096</v>
      </c>
      <c r="K10" s="9">
        <v>2.1202000000000001</v>
      </c>
      <c r="L10" s="9">
        <v>3.5613899999999998</v>
      </c>
      <c r="M10" s="9">
        <v>14.2445</v>
      </c>
    </row>
    <row r="11" spans="1:22" ht="15.6" x14ac:dyDescent="0.35">
      <c r="A11" s="8" t="s">
        <v>14</v>
      </c>
      <c r="B11" s="9" t="s">
        <v>28</v>
      </c>
      <c r="C11" s="9">
        <v>0</v>
      </c>
      <c r="D11" s="9">
        <f>0.0972829*0.5</f>
        <v>4.8641450000000003E-2</v>
      </c>
      <c r="E11" s="9">
        <f>0.201292*0.5</f>
        <v>0.100646</v>
      </c>
      <c r="F11" s="9">
        <f>0.314225*0.54</f>
        <v>0.16968149999999999</v>
      </c>
      <c r="G11" s="9">
        <f>0.41821*0.55</f>
        <v>0.23001550000000004</v>
      </c>
      <c r="H11" s="9">
        <f>0.549731*0.56</f>
        <v>0.30784936000000002</v>
      </c>
      <c r="I11" s="9">
        <f>0.596474*0.61</f>
        <v>0.36384913999999996</v>
      </c>
      <c r="J11" s="9">
        <f>0.698449*0.62</f>
        <v>0.43303838</v>
      </c>
      <c r="K11" s="9">
        <f>0.760981*0.71</f>
        <v>0.54029651000000001</v>
      </c>
      <c r="L11" s="9">
        <f>0.870561*0.8</f>
        <v>0.69644880000000009</v>
      </c>
      <c r="M11" s="9">
        <f>0.944137*0.95</f>
        <v>0.89693014999999998</v>
      </c>
    </row>
    <row r="12" spans="1:22" ht="15.6" x14ac:dyDescent="0.35">
      <c r="A12" s="8" t="s">
        <v>15</v>
      </c>
      <c r="B12" s="9" t="s">
        <v>29</v>
      </c>
      <c r="C12" s="9">
        <v>0</v>
      </c>
      <c r="D12" s="9">
        <f>0.106611*1.1</f>
        <v>0.1172721</v>
      </c>
      <c r="E12" s="9">
        <f>0.246683*1.05</f>
        <v>0.25901715000000003</v>
      </c>
      <c r="F12" s="9">
        <f>0.450095*1.1</f>
        <v>0.49510450000000006</v>
      </c>
      <c r="G12" s="9">
        <f>0.716467*1.12</f>
        <v>0.80244304</v>
      </c>
      <c r="H12" s="9">
        <f>1.11965*1.12</f>
        <v>1.2540080000000002</v>
      </c>
      <c r="I12" s="9">
        <f>1.35392*1.13</f>
        <v>1.5299295999999998</v>
      </c>
      <c r="J12" s="10">
        <f>2.0894*1.15</f>
        <v>2.4028099999999997</v>
      </c>
      <c r="K12" s="9">
        <f>2.88118*1.15</f>
        <v>3.3133569999999999</v>
      </c>
      <c r="L12" s="9">
        <f>4.43195*1.55</f>
        <v>6.8695224999999995</v>
      </c>
      <c r="M12" s="9">
        <f>14.8886*1.75</f>
        <v>26.055050000000001</v>
      </c>
      <c r="N12" s="5"/>
      <c r="O12" s="5"/>
    </row>
    <row r="13" spans="1:22" ht="15.6" x14ac:dyDescent="0.35">
      <c r="A13" s="8" t="s">
        <v>16</v>
      </c>
      <c r="B13" s="9" t="s">
        <v>30</v>
      </c>
      <c r="C13" s="9">
        <v>0</v>
      </c>
      <c r="D13" s="10">
        <v>9.5836399999999992E-3</v>
      </c>
      <c r="E13" s="10">
        <v>2.2927400000000001E-2</v>
      </c>
      <c r="F13" s="10">
        <v>4.4838799999999998E-2</v>
      </c>
      <c r="G13" s="10">
        <v>7.3965500000000003E-2</v>
      </c>
      <c r="H13" s="10">
        <v>0.110221</v>
      </c>
      <c r="I13" s="10">
        <v>0.128333</v>
      </c>
      <c r="J13" s="10">
        <v>0.201652</v>
      </c>
      <c r="K13" s="10">
        <v>0.27539400000000003</v>
      </c>
      <c r="L13" s="10">
        <v>0.409194</v>
      </c>
      <c r="M13" s="10">
        <v>1.5500499999999999</v>
      </c>
    </row>
    <row r="14" spans="1:22" ht="15.6" x14ac:dyDescent="0.35">
      <c r="A14" s="8" t="s">
        <v>17</v>
      </c>
      <c r="B14" s="9" t="s">
        <v>31</v>
      </c>
      <c r="C14" s="9">
        <v>0</v>
      </c>
      <c r="D14" s="10">
        <v>0.10953400000000001</v>
      </c>
      <c r="E14" s="10">
        <v>0.124602</v>
      </c>
      <c r="F14" s="10">
        <v>0.148537</v>
      </c>
      <c r="G14" s="10">
        <v>0.177678</v>
      </c>
      <c r="H14" s="10">
        <v>0.21653700000000001</v>
      </c>
      <c r="I14" s="10">
        <v>0.22939300000000001</v>
      </c>
      <c r="J14" s="10">
        <v>0.30290899999999998</v>
      </c>
      <c r="K14" s="10">
        <v>0.37423800000000002</v>
      </c>
      <c r="L14" s="10">
        <v>0.50921899999999998</v>
      </c>
      <c r="M14" s="10">
        <v>1.6616200000000001</v>
      </c>
      <c r="N14" s="5"/>
    </row>
    <row r="15" spans="1:22" x14ac:dyDescent="0.3">
      <c r="A15" s="8"/>
      <c r="B15" s="7" t="s">
        <v>43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22" ht="15.6" x14ac:dyDescent="0.35">
      <c r="A16" s="8" t="s">
        <v>18</v>
      </c>
      <c r="B16" s="9" t="s">
        <v>32</v>
      </c>
      <c r="C16" s="9">
        <v>0</v>
      </c>
      <c r="D16" s="9">
        <v>8.1152555999999994E-3</v>
      </c>
      <c r="E16" s="9">
        <v>3.9490082999999995E-2</v>
      </c>
      <c r="F16" s="9">
        <v>0.11820689999999999</v>
      </c>
      <c r="G16" s="9">
        <v>0.25948358999999999</v>
      </c>
      <c r="H16" s="9">
        <v>0.5129298000000001</v>
      </c>
      <c r="I16" s="9">
        <v>0.68927585999999996</v>
      </c>
      <c r="J16" s="9">
        <v>1.2935928000000001</v>
      </c>
      <c r="K16" s="9">
        <v>2.0141900000000001</v>
      </c>
      <c r="L16" s="9">
        <v>3.4545482999999999</v>
      </c>
      <c r="M16" s="9">
        <v>14.155200000000001</v>
      </c>
    </row>
    <row r="17" spans="1:13" ht="15.6" x14ac:dyDescent="0.35">
      <c r="A17" s="8" t="s">
        <v>19</v>
      </c>
      <c r="B17" s="9" t="s">
        <v>33</v>
      </c>
      <c r="C17" s="9">
        <v>0</v>
      </c>
      <c r="D17" s="9">
        <f>D11*0.87</f>
        <v>4.2318061500000004E-2</v>
      </c>
      <c r="E17" s="9">
        <f>E11*0.89</f>
        <v>8.9574940000000006E-2</v>
      </c>
      <c r="F17" s="9">
        <f>F11*0.89</f>
        <v>0.15101653499999998</v>
      </c>
      <c r="G17" s="9">
        <f>G11*0.89</f>
        <v>0.20471379500000003</v>
      </c>
      <c r="H17" s="9">
        <f>H11*0.91</f>
        <v>0.28014291760000004</v>
      </c>
      <c r="I17" s="9">
        <f>I11*0.92</f>
        <v>0.33474120879999997</v>
      </c>
      <c r="J17" s="9">
        <f>J11*0.94</f>
        <v>0.40705607719999998</v>
      </c>
      <c r="K17" s="9">
        <f>K11*0.96</f>
        <v>0.51868464959999994</v>
      </c>
      <c r="L17" s="9">
        <f>L11*0.97</f>
        <v>0.67555533600000006</v>
      </c>
      <c r="M17" s="9">
        <f>M11*0.98</f>
        <v>0.87899154699999993</v>
      </c>
    </row>
    <row r="18" spans="1:13" s="3" customFormat="1" ht="15.6" x14ac:dyDescent="0.35">
      <c r="A18" s="8" t="s">
        <v>20</v>
      </c>
      <c r="B18" s="9" t="s">
        <v>34</v>
      </c>
      <c r="C18" s="12">
        <v>0</v>
      </c>
      <c r="D18" s="9">
        <f>D12*0.92</f>
        <v>0.10789033200000001</v>
      </c>
      <c r="E18" s="9">
        <f>E12*0.93</f>
        <v>0.24088594950000003</v>
      </c>
      <c r="F18" s="9">
        <f>F12*0.93</f>
        <v>0.46044718500000009</v>
      </c>
      <c r="G18" s="9">
        <f>G12*0.93</f>
        <v>0.74627202720000008</v>
      </c>
      <c r="H18" s="9">
        <f>H12*0.95</f>
        <v>1.1913076000000002</v>
      </c>
      <c r="I18" s="9">
        <f>I12*0.93</f>
        <v>1.4228345279999999</v>
      </c>
      <c r="J18" s="9">
        <f>J12*0.94</f>
        <v>2.2586413999999997</v>
      </c>
      <c r="K18" s="9">
        <f t="shared" ref="E18:M18" si="13">K12*0.95</f>
        <v>3.1476891499999997</v>
      </c>
      <c r="L18" s="9">
        <f t="shared" si="13"/>
        <v>6.5260463749999991</v>
      </c>
      <c r="M18" s="9">
        <f t="shared" si="13"/>
        <v>24.752297500000001</v>
      </c>
    </row>
    <row r="19" spans="1:13" ht="15.6" x14ac:dyDescent="0.35">
      <c r="A19" s="8" t="s">
        <v>21</v>
      </c>
      <c r="B19" s="9" t="s">
        <v>35</v>
      </c>
      <c r="C19" s="9">
        <v>0</v>
      </c>
      <c r="D19" s="9">
        <v>7.6669119999999997E-3</v>
      </c>
      <c r="E19" s="10">
        <v>1.8800468000000001E-2</v>
      </c>
      <c r="F19" s="10">
        <v>3.6767815999999995E-2</v>
      </c>
      <c r="G19" s="10">
        <v>6.0651709999999998E-2</v>
      </c>
      <c r="H19" s="10">
        <v>9.2585639999999997E-2</v>
      </c>
      <c r="I19" s="10">
        <v>0.10908305</v>
      </c>
      <c r="J19" s="10">
        <v>0.17140420000000001</v>
      </c>
      <c r="K19" s="10">
        <v>0.23959278000000003</v>
      </c>
      <c r="L19" s="10">
        <v>0.37236654000000002</v>
      </c>
      <c r="M19" s="10">
        <v>1.5391996499999998</v>
      </c>
    </row>
    <row r="20" spans="1:13" ht="15.6" x14ac:dyDescent="0.35">
      <c r="A20" s="8" t="s">
        <v>22</v>
      </c>
      <c r="B20" s="9" t="s">
        <v>36</v>
      </c>
      <c r="C20" s="9">
        <v>0</v>
      </c>
      <c r="D20" s="9">
        <v>8.7627200000000016E-2</v>
      </c>
      <c r="E20" s="10">
        <v>0.1121418</v>
      </c>
      <c r="F20" s="10">
        <v>0.11882960000000001</v>
      </c>
      <c r="G20" s="10">
        <v>0.1421424</v>
      </c>
      <c r="H20" s="10">
        <v>0.17322960000000001</v>
      </c>
      <c r="I20" s="10">
        <v>0.18580833000000002</v>
      </c>
      <c r="J20" s="10">
        <v>0.25444355999999996</v>
      </c>
      <c r="K20" s="10">
        <v>0.3181023</v>
      </c>
      <c r="L20" s="10">
        <v>0.45829710000000001</v>
      </c>
      <c r="M20" s="10">
        <v>1.6508100000000001</v>
      </c>
    </row>
    <row r="21" spans="1:13" x14ac:dyDescent="0.3">
      <c r="A21" s="8"/>
      <c r="B21" s="7" t="s">
        <v>42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ht="15.6" x14ac:dyDescent="0.35">
      <c r="A22" s="8" t="s">
        <v>59</v>
      </c>
      <c r="B22" s="9" t="s">
        <v>45</v>
      </c>
      <c r="C22" s="9">
        <v>0</v>
      </c>
      <c r="D22" s="11">
        <f t="shared" ref="D22:M22" si="14">SUM(D10,D16)</f>
        <v>1.74431356E-2</v>
      </c>
      <c r="E22" s="11">
        <f t="shared" si="14"/>
        <v>8.4880982999999993E-2</v>
      </c>
      <c r="F22" s="11">
        <f t="shared" si="14"/>
        <v>0.25407689999999999</v>
      </c>
      <c r="G22" s="11">
        <f t="shared" si="14"/>
        <v>0.55774058999999998</v>
      </c>
      <c r="H22" s="11">
        <f t="shared" si="14"/>
        <v>1.0828518000000003</v>
      </c>
      <c r="I22" s="11">
        <f t="shared" si="14"/>
        <v>1.4467218599999998</v>
      </c>
      <c r="J22" s="11">
        <f t="shared" si="14"/>
        <v>2.6845528000000001</v>
      </c>
      <c r="K22" s="11">
        <f t="shared" si="14"/>
        <v>4.1343899999999998</v>
      </c>
      <c r="L22" s="11">
        <f t="shared" si="14"/>
        <v>7.0159383000000002</v>
      </c>
      <c r="M22" s="11">
        <f t="shared" si="14"/>
        <v>28.399700000000003</v>
      </c>
    </row>
    <row r="23" spans="1:13" ht="15.6" x14ac:dyDescent="0.35">
      <c r="A23" s="8" t="s">
        <v>58</v>
      </c>
      <c r="B23" s="9" t="s">
        <v>51</v>
      </c>
      <c r="C23" s="9">
        <v>0</v>
      </c>
      <c r="D23" s="11">
        <f t="shared" ref="C23:M23" si="15">AVERAGE(D11,D17)</f>
        <v>4.5479755750000003E-2</v>
      </c>
      <c r="E23" s="11">
        <f t="shared" si="15"/>
        <v>9.5110470000000003E-2</v>
      </c>
      <c r="F23" s="11">
        <f t="shared" si="15"/>
        <v>0.16034901749999997</v>
      </c>
      <c r="G23" s="11">
        <f t="shared" si="15"/>
        <v>0.21736464750000004</v>
      </c>
      <c r="H23" s="11">
        <f t="shared" si="15"/>
        <v>0.29399613880000003</v>
      </c>
      <c r="I23" s="11">
        <f t="shared" si="15"/>
        <v>0.34929517439999996</v>
      </c>
      <c r="J23" s="11">
        <f t="shared" si="15"/>
        <v>0.42004722859999999</v>
      </c>
      <c r="K23" s="11">
        <f t="shared" si="15"/>
        <v>0.52949057980000003</v>
      </c>
      <c r="L23" s="11">
        <f t="shared" si="15"/>
        <v>0.68600206800000008</v>
      </c>
      <c r="M23" s="11">
        <f t="shared" si="15"/>
        <v>0.8879608484999999</v>
      </c>
    </row>
    <row r="24" spans="1:13" ht="15.6" x14ac:dyDescent="0.35">
      <c r="A24" s="8" t="s">
        <v>57</v>
      </c>
      <c r="B24" s="9" t="s">
        <v>64</v>
      </c>
      <c r="C24" s="12">
        <v>0</v>
      </c>
      <c r="D24" s="11">
        <f t="shared" ref="D24:M24" si="16">SUM(D12,D18)</f>
        <v>0.22516243200000002</v>
      </c>
      <c r="E24" s="11">
        <f t="shared" si="16"/>
        <v>0.49990309950000006</v>
      </c>
      <c r="F24" s="11">
        <f t="shared" si="16"/>
        <v>0.9555516850000001</v>
      </c>
      <c r="G24" s="11">
        <f t="shared" si="16"/>
        <v>1.5487150672000001</v>
      </c>
      <c r="H24" s="11">
        <f t="shared" si="16"/>
        <v>2.4453156000000007</v>
      </c>
      <c r="I24" s="11">
        <f t="shared" si="16"/>
        <v>2.9527641279999997</v>
      </c>
      <c r="J24" s="11">
        <f t="shared" si="16"/>
        <v>4.6614513999999989</v>
      </c>
      <c r="K24" s="11">
        <f t="shared" si="16"/>
        <v>6.4610461499999996</v>
      </c>
      <c r="L24" s="11">
        <f t="shared" si="16"/>
        <v>13.395568874999999</v>
      </c>
      <c r="M24" s="11">
        <f t="shared" si="16"/>
        <v>50.807347500000006</v>
      </c>
    </row>
    <row r="25" spans="1:13" ht="15.6" x14ac:dyDescent="0.35">
      <c r="A25" s="8" t="s">
        <v>56</v>
      </c>
      <c r="B25" s="9" t="s">
        <v>53</v>
      </c>
      <c r="C25" s="9">
        <v>0</v>
      </c>
      <c r="D25" s="11">
        <f t="shared" ref="D25:M25" si="17">SUM(D13,D19)</f>
        <v>1.7250551999999999E-2</v>
      </c>
      <c r="E25" s="11">
        <f t="shared" si="17"/>
        <v>4.1727868000000001E-2</v>
      </c>
      <c r="F25" s="11">
        <f t="shared" si="17"/>
        <v>8.1606615999999993E-2</v>
      </c>
      <c r="G25" s="11">
        <f t="shared" si="17"/>
        <v>0.13461720999999999</v>
      </c>
      <c r="H25" s="11">
        <f t="shared" si="17"/>
        <v>0.20280663999999998</v>
      </c>
      <c r="I25" s="11">
        <f t="shared" si="17"/>
        <v>0.23741604999999999</v>
      </c>
      <c r="J25" s="11">
        <f t="shared" si="17"/>
        <v>0.3730562</v>
      </c>
      <c r="K25" s="11">
        <f t="shared" si="17"/>
        <v>0.51498678000000009</v>
      </c>
      <c r="L25" s="11">
        <f t="shared" si="17"/>
        <v>0.78156054000000008</v>
      </c>
      <c r="M25" s="11">
        <f t="shared" si="17"/>
        <v>3.0892496499999997</v>
      </c>
    </row>
    <row r="26" spans="1:13" ht="15.6" x14ac:dyDescent="0.35">
      <c r="A26" s="8" t="s">
        <v>54</v>
      </c>
      <c r="B26" s="9" t="s">
        <v>52</v>
      </c>
      <c r="C26" s="9">
        <v>0</v>
      </c>
      <c r="D26" s="11">
        <f t="shared" ref="D26:M26" si="18">SUM(D14,D20)</f>
        <v>0.19716120000000004</v>
      </c>
      <c r="E26" s="11">
        <f t="shared" si="18"/>
        <v>0.2367438</v>
      </c>
      <c r="F26" s="11">
        <f t="shared" si="18"/>
        <v>0.26736660000000001</v>
      </c>
      <c r="G26" s="11">
        <f t="shared" si="18"/>
        <v>0.3198204</v>
      </c>
      <c r="H26" s="11">
        <f t="shared" si="18"/>
        <v>0.38976660000000002</v>
      </c>
      <c r="I26" s="11">
        <f t="shared" si="18"/>
        <v>0.41520133000000004</v>
      </c>
      <c r="J26" s="11">
        <f t="shared" si="18"/>
        <v>0.55735256</v>
      </c>
      <c r="K26" s="11">
        <f t="shared" si="18"/>
        <v>0.69234030000000002</v>
      </c>
      <c r="L26" s="11">
        <f t="shared" si="18"/>
        <v>0.96751609999999999</v>
      </c>
      <c r="M26" s="11">
        <f t="shared" si="18"/>
        <v>3.31243</v>
      </c>
    </row>
    <row r="27" spans="1:13" x14ac:dyDescent="0.3">
      <c r="A27" s="14" t="s">
        <v>37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x14ac:dyDescent="0.3">
      <c r="A28" s="8" t="s">
        <v>10</v>
      </c>
      <c r="B28" s="9" t="s">
        <v>38</v>
      </c>
      <c r="C28" s="9">
        <v>0</v>
      </c>
      <c r="D28" s="9">
        <v>1</v>
      </c>
      <c r="E28" s="9">
        <f>D28+1</f>
        <v>2</v>
      </c>
      <c r="F28" s="9">
        <f t="shared" ref="F28" si="19">E28+1</f>
        <v>3</v>
      </c>
      <c r="G28" s="9">
        <f t="shared" ref="G28" si="20">F28+1</f>
        <v>4</v>
      </c>
      <c r="H28" s="9">
        <f t="shared" ref="H28" si="21">G28+1</f>
        <v>5</v>
      </c>
      <c r="I28" s="9">
        <f t="shared" ref="I28" si="22">H28+1</f>
        <v>6</v>
      </c>
      <c r="J28" s="9">
        <f t="shared" ref="J28" si="23">I28+1</f>
        <v>7</v>
      </c>
      <c r="K28" s="9">
        <f t="shared" ref="K28" si="24">J28+1</f>
        <v>8</v>
      </c>
      <c r="L28" s="9">
        <f t="shared" ref="L28" si="25">K28+1</f>
        <v>9</v>
      </c>
      <c r="M28" s="9">
        <v>9.9</v>
      </c>
    </row>
    <row r="29" spans="1:13" x14ac:dyDescent="0.3">
      <c r="A29" s="8" t="s">
        <v>4</v>
      </c>
      <c r="B29" s="9" t="s">
        <v>8</v>
      </c>
      <c r="C29" s="9">
        <v>10</v>
      </c>
      <c r="D29" s="9">
        <f>C29</f>
        <v>10</v>
      </c>
      <c r="E29" s="9">
        <f t="shared" ref="E29:E30" si="26">D29</f>
        <v>10</v>
      </c>
      <c r="F29" s="9">
        <f t="shared" ref="F29:F30" si="27">E29</f>
        <v>10</v>
      </c>
      <c r="G29" s="9">
        <f t="shared" ref="G29:G30" si="28">F29</f>
        <v>10</v>
      </c>
      <c r="H29" s="9">
        <f t="shared" ref="H29:H30" si="29">G29</f>
        <v>10</v>
      </c>
      <c r="I29" s="9">
        <f t="shared" ref="I29:I30" si="30">H29</f>
        <v>10</v>
      </c>
      <c r="J29" s="9">
        <f t="shared" ref="J29:J30" si="31">I29</f>
        <v>10</v>
      </c>
      <c r="K29" s="9">
        <f t="shared" ref="K29:K30" si="32">J29</f>
        <v>10</v>
      </c>
      <c r="L29" s="9">
        <f t="shared" ref="L29:L30" si="33">K29</f>
        <v>10</v>
      </c>
      <c r="M29" s="9">
        <f t="shared" ref="M29:M30" si="34">L29</f>
        <v>10</v>
      </c>
    </row>
    <row r="30" spans="1:13" x14ac:dyDescent="0.3">
      <c r="A30" s="8" t="s">
        <v>5</v>
      </c>
      <c r="B30" s="9" t="s">
        <v>9</v>
      </c>
      <c r="C30" s="9">
        <v>10</v>
      </c>
      <c r="D30" s="9">
        <f>C30</f>
        <v>10</v>
      </c>
      <c r="E30" s="9">
        <f t="shared" si="26"/>
        <v>10</v>
      </c>
      <c r="F30" s="9">
        <f t="shared" si="27"/>
        <v>10</v>
      </c>
      <c r="G30" s="9">
        <f t="shared" si="28"/>
        <v>10</v>
      </c>
      <c r="H30" s="9">
        <f t="shared" si="29"/>
        <v>10</v>
      </c>
      <c r="I30" s="9">
        <f t="shared" si="30"/>
        <v>10</v>
      </c>
      <c r="J30" s="9">
        <f t="shared" si="31"/>
        <v>10</v>
      </c>
      <c r="K30" s="9">
        <f t="shared" si="32"/>
        <v>10</v>
      </c>
      <c r="L30" s="9">
        <f t="shared" si="33"/>
        <v>10</v>
      </c>
      <c r="M30" s="9">
        <f t="shared" si="34"/>
        <v>10</v>
      </c>
    </row>
    <row r="31" spans="1:13" x14ac:dyDescent="0.3">
      <c r="A31" s="8" t="s">
        <v>6</v>
      </c>
      <c r="B31" s="9" t="s">
        <v>39</v>
      </c>
      <c r="C31" s="9">
        <v>0</v>
      </c>
      <c r="D31" s="9">
        <f>D28/D29</f>
        <v>0.1</v>
      </c>
      <c r="E31" s="9">
        <f t="shared" ref="E31:M31" si="35">E28/E29</f>
        <v>0.2</v>
      </c>
      <c r="F31" s="9">
        <f t="shared" si="35"/>
        <v>0.3</v>
      </c>
      <c r="G31" s="9">
        <f t="shared" si="35"/>
        <v>0.4</v>
      </c>
      <c r="H31" s="9">
        <f t="shared" si="35"/>
        <v>0.5</v>
      </c>
      <c r="I31" s="9">
        <f t="shared" si="35"/>
        <v>0.6</v>
      </c>
      <c r="J31" s="9">
        <f t="shared" si="35"/>
        <v>0.7</v>
      </c>
      <c r="K31" s="9">
        <f t="shared" si="35"/>
        <v>0.8</v>
      </c>
      <c r="L31" s="9">
        <f t="shared" si="35"/>
        <v>0.9</v>
      </c>
      <c r="M31" s="9">
        <f t="shared" si="35"/>
        <v>0.99</v>
      </c>
    </row>
    <row r="32" spans="1:13" x14ac:dyDescent="0.3">
      <c r="A32" s="8" t="s">
        <v>7</v>
      </c>
      <c r="B32" s="9" t="s">
        <v>40</v>
      </c>
      <c r="C32" s="9">
        <v>0</v>
      </c>
      <c r="D32" s="9">
        <f>D28/D30</f>
        <v>0.1</v>
      </c>
      <c r="E32" s="9">
        <f t="shared" ref="E32:M32" si="36">E28/E30</f>
        <v>0.2</v>
      </c>
      <c r="F32" s="9">
        <f t="shared" si="36"/>
        <v>0.3</v>
      </c>
      <c r="G32" s="9">
        <f t="shared" si="36"/>
        <v>0.4</v>
      </c>
      <c r="H32" s="9">
        <f t="shared" si="36"/>
        <v>0.5</v>
      </c>
      <c r="I32" s="9">
        <f t="shared" si="36"/>
        <v>0.6</v>
      </c>
      <c r="J32" s="9">
        <f t="shared" si="36"/>
        <v>0.7</v>
      </c>
      <c r="K32" s="9">
        <f t="shared" si="36"/>
        <v>0.8</v>
      </c>
      <c r="L32" s="9">
        <f t="shared" si="36"/>
        <v>0.9</v>
      </c>
      <c r="M32" s="9">
        <f t="shared" si="36"/>
        <v>0.99</v>
      </c>
    </row>
    <row r="33" spans="1:13" x14ac:dyDescent="0.3">
      <c r="A33" s="8" t="s">
        <v>2</v>
      </c>
      <c r="B33" s="9" t="s">
        <v>11</v>
      </c>
      <c r="C33" s="9">
        <v>0</v>
      </c>
      <c r="D33" s="9">
        <f t="shared" ref="D33" si="37">AVERAGE(D31,D32)</f>
        <v>0.1</v>
      </c>
      <c r="E33" s="9">
        <f t="shared" ref="E33" si="38">AVERAGE(E31,E32)</f>
        <v>0.2</v>
      </c>
      <c r="F33" s="9">
        <f t="shared" ref="F33" si="39">AVERAGE(F31,F32)</f>
        <v>0.3</v>
      </c>
      <c r="G33" s="9">
        <f t="shared" ref="G33" si="40">AVERAGE(G31,G32)</f>
        <v>0.4</v>
      </c>
      <c r="H33" s="9">
        <f t="shared" ref="H33" si="41">AVERAGE(H31,H32)</f>
        <v>0.5</v>
      </c>
      <c r="I33" s="9">
        <f t="shared" ref="I33" si="42">AVERAGE(I31,I32)</f>
        <v>0.6</v>
      </c>
      <c r="J33" s="9">
        <f t="shared" ref="J33" si="43">AVERAGE(J31,J32)</f>
        <v>0.7</v>
      </c>
      <c r="K33" s="9">
        <f t="shared" ref="K33" si="44">AVERAGE(K31,K32)</f>
        <v>0.8</v>
      </c>
      <c r="L33" s="9">
        <f t="shared" ref="L33" si="45">AVERAGE(L31,L32)</f>
        <v>0.9</v>
      </c>
      <c r="M33" s="9">
        <f t="shared" ref="M33" si="46">AVERAGE(M31,M32)</f>
        <v>0.99</v>
      </c>
    </row>
    <row r="34" spans="1:13" x14ac:dyDescent="0.3">
      <c r="A34" s="8"/>
      <c r="B34" s="7" t="s">
        <v>41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1:13" ht="15.6" x14ac:dyDescent="0.35">
      <c r="A35" s="8" t="s">
        <v>60</v>
      </c>
      <c r="B35" s="9" t="s">
        <v>23</v>
      </c>
      <c r="C35" s="9">
        <v>0</v>
      </c>
      <c r="D35" s="9">
        <v>4.5387900000000002E-4</v>
      </c>
      <c r="E35" s="9">
        <v>8.1964700000000008E-3</v>
      </c>
      <c r="F35" s="9">
        <v>3.6609099999999999E-2</v>
      </c>
      <c r="G35" s="9">
        <v>9.8044699999999999E-2</v>
      </c>
      <c r="H35" s="9">
        <v>0.21851100000000001</v>
      </c>
      <c r="I35" s="9">
        <v>0.35112300000000002</v>
      </c>
      <c r="J35" s="9">
        <v>0.42731999999999998</v>
      </c>
      <c r="K35" s="9">
        <v>1.2943100000000001</v>
      </c>
      <c r="L35" s="9">
        <v>5.2218099999999996</v>
      </c>
      <c r="M35" s="9">
        <v>29.569600000000001</v>
      </c>
    </row>
    <row r="36" spans="1:13" ht="15.6" x14ac:dyDescent="0.35">
      <c r="A36" s="8" t="s">
        <v>61</v>
      </c>
      <c r="B36" s="9" t="s">
        <v>24</v>
      </c>
      <c r="C36" s="9">
        <v>0</v>
      </c>
      <c r="D36" s="9">
        <v>4.8204200000000003E-2</v>
      </c>
      <c r="E36" s="9">
        <v>0.102811</v>
      </c>
      <c r="F36" s="9">
        <v>0.15712799999999999</v>
      </c>
      <c r="G36" s="9">
        <v>0.21578800000000001</v>
      </c>
      <c r="H36" s="9">
        <v>0.29504799999999998</v>
      </c>
      <c r="I36" s="9">
        <v>0.37438100000000002</v>
      </c>
      <c r="J36" s="9">
        <v>0.436803</v>
      </c>
      <c r="K36" s="9">
        <v>0.58196899999999996</v>
      </c>
      <c r="L36" s="9">
        <v>0.83948699999999998</v>
      </c>
      <c r="M36" s="9">
        <v>0.93196900000000005</v>
      </c>
    </row>
    <row r="37" spans="1:13" ht="15.6" x14ac:dyDescent="0.35">
      <c r="A37" s="8" t="s">
        <v>62</v>
      </c>
      <c r="B37" s="9" t="s">
        <v>25</v>
      </c>
      <c r="C37" s="12">
        <v>0</v>
      </c>
      <c r="D37" s="9">
        <v>9.7316200000000005E-2</v>
      </c>
      <c r="E37" s="9">
        <v>0.22201499999999999</v>
      </c>
      <c r="F37" s="9">
        <v>0.38747399999999999</v>
      </c>
      <c r="G37" s="9">
        <v>0.62766599999999995</v>
      </c>
      <c r="H37" s="9">
        <v>1.02712</v>
      </c>
      <c r="I37" s="9">
        <v>1.4510099999999999</v>
      </c>
      <c r="J37" s="9">
        <v>1.66825</v>
      </c>
      <c r="K37" s="9">
        <v>3.7525499999999998</v>
      </c>
      <c r="L37" s="9">
        <v>12.1226</v>
      </c>
      <c r="M37" s="9">
        <v>61.003100000000003</v>
      </c>
    </row>
    <row r="38" spans="1:13" ht="15.6" x14ac:dyDescent="0.35">
      <c r="A38" s="8" t="s">
        <v>63</v>
      </c>
      <c r="B38" s="9" t="s">
        <v>26</v>
      </c>
      <c r="C38" s="9">
        <v>0</v>
      </c>
      <c r="D38" s="9">
        <v>5.1081300000000004E-4</v>
      </c>
      <c r="E38" s="9">
        <v>4.8390799999999999E-3</v>
      </c>
      <c r="F38" s="9">
        <v>1.51448E-2</v>
      </c>
      <c r="G38" s="9">
        <v>3.1378999999999997E-2</v>
      </c>
      <c r="H38" s="9">
        <v>5.5993399999999999E-2</v>
      </c>
      <c r="I38" s="9">
        <v>7.5079800000000002E-2</v>
      </c>
      <c r="J38" s="9">
        <v>8.1380900000000006E-2</v>
      </c>
      <c r="K38" s="9">
        <v>0.196744</v>
      </c>
      <c r="L38" s="9">
        <v>0.62077099999999996</v>
      </c>
      <c r="M38" s="9">
        <v>3.2052299999999998</v>
      </c>
    </row>
    <row r="39" spans="1:13" ht="15.6" x14ac:dyDescent="0.35">
      <c r="A39" s="8" t="s">
        <v>55</v>
      </c>
      <c r="B39" s="9" t="s">
        <v>3</v>
      </c>
      <c r="C39" s="9">
        <v>0</v>
      </c>
      <c r="D39" s="9">
        <v>9.2319899999999996E-2</v>
      </c>
      <c r="E39" s="9">
        <v>9.1941700000000001E-2</v>
      </c>
      <c r="F39" s="9">
        <v>9.9495200000000006E-2</v>
      </c>
      <c r="G39" s="9">
        <v>0.113731</v>
      </c>
      <c r="H39" s="9">
        <v>0.13939499999999999</v>
      </c>
      <c r="I39" s="9">
        <v>0.16023599999999999</v>
      </c>
      <c r="J39" s="9">
        <v>0.162884</v>
      </c>
      <c r="K39" s="9">
        <v>0.28725400000000001</v>
      </c>
      <c r="L39" s="9">
        <v>0.72052700000000003</v>
      </c>
      <c r="M39" s="9">
        <v>3.30626</v>
      </c>
    </row>
  </sheetData>
  <mergeCells count="6">
    <mergeCell ref="A27:M27"/>
    <mergeCell ref="B34:M34"/>
    <mergeCell ref="A2:M2"/>
    <mergeCell ref="B9:M9"/>
    <mergeCell ref="B15:M15"/>
    <mergeCell ref="B21:M21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2021-11-10T20:43:25Z</dcterms:modified>
</cp:coreProperties>
</file>