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13_ncr:1_{E77E5DEC-D0F2-4197-A652-0D143B589B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-05-2025" sheetId="15" r:id="rId1"/>
    <sheet name="02-05-2025" sheetId="16" r:id="rId2"/>
  </sheets>
  <definedNames>
    <definedName name="_xlnm.Print_Area" localSheetId="0">'01-05-2025'!$A$1:$P$90</definedName>
    <definedName name="_xlnm.Print_Area" localSheetId="1">'02-05-2025'!$A$1:$P$90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6" l="1"/>
  <c r="G89" i="16"/>
  <c r="K88" i="16"/>
  <c r="E88" i="16"/>
  <c r="I10" i="16" s="1"/>
  <c r="M10" i="16" s="1"/>
  <c r="O10" i="16" s="1"/>
  <c r="E87" i="16"/>
  <c r="I9" i="16" s="1"/>
  <c r="E86" i="16"/>
  <c r="I8" i="16" s="1"/>
  <c r="E85" i="16"/>
  <c r="E84" i="16"/>
  <c r="E83" i="16"/>
  <c r="I7" i="16" s="1"/>
  <c r="M78" i="16"/>
  <c r="E78" i="16"/>
  <c r="E77" i="16"/>
  <c r="O76" i="16"/>
  <c r="O78" i="16" s="1"/>
  <c r="E76" i="16"/>
  <c r="E75" i="16"/>
  <c r="E74" i="16"/>
  <c r="E73" i="16"/>
  <c r="G71" i="16"/>
  <c r="G72" i="16" s="1"/>
  <c r="G79" i="16" s="1"/>
  <c r="O70" i="16"/>
  <c r="M70" i="16"/>
  <c r="E70" i="16"/>
  <c r="E69" i="16"/>
  <c r="E68" i="16"/>
  <c r="E67" i="16"/>
  <c r="E66" i="16"/>
  <c r="E65" i="16"/>
  <c r="M64" i="16"/>
  <c r="G63" i="16"/>
  <c r="E62" i="16"/>
  <c r="O61" i="16"/>
  <c r="E61" i="16"/>
  <c r="E60" i="16"/>
  <c r="M59" i="16"/>
  <c r="E59" i="16"/>
  <c r="E58" i="16"/>
  <c r="E57" i="16"/>
  <c r="E56" i="16"/>
  <c r="G55" i="16"/>
  <c r="E54" i="16"/>
  <c r="J53" i="16"/>
  <c r="E53" i="16"/>
  <c r="E52" i="16"/>
  <c r="E51" i="16"/>
  <c r="E50" i="16"/>
  <c r="E49" i="16"/>
  <c r="E48" i="16"/>
  <c r="E47" i="16"/>
  <c r="E46" i="16"/>
  <c r="E45" i="16"/>
  <c r="J44" i="16"/>
  <c r="E44" i="16"/>
  <c r="E43" i="16"/>
  <c r="G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K11" i="16"/>
  <c r="H11" i="16"/>
  <c r="E11" i="16"/>
  <c r="C11" i="16"/>
  <c r="F10" i="16"/>
  <c r="F9" i="16"/>
  <c r="F8" i="16"/>
  <c r="F7" i="16"/>
  <c r="E63" i="16" l="1"/>
  <c r="G8" i="16"/>
  <c r="M79" i="16"/>
  <c r="E71" i="16"/>
  <c r="J9" i="16"/>
  <c r="P9" i="16" s="1"/>
  <c r="E42" i="16"/>
  <c r="G7" i="16" s="1"/>
  <c r="E55" i="16"/>
  <c r="J10" i="16"/>
  <c r="P10" i="16" s="1"/>
  <c r="G10" i="16"/>
  <c r="M9" i="16"/>
  <c r="O9" i="16" s="1"/>
  <c r="G9" i="16"/>
  <c r="M8" i="16"/>
  <c r="O8" i="16" s="1"/>
  <c r="E89" i="16"/>
  <c r="J8" i="16"/>
  <c r="P8" i="16" s="1"/>
  <c r="M7" i="16"/>
  <c r="O7" i="16" s="1"/>
  <c r="J7" i="16"/>
  <c r="P7" i="16" s="1"/>
  <c r="I11" i="16"/>
  <c r="F11" i="16"/>
  <c r="G89" i="15"/>
  <c r="K88" i="15"/>
  <c r="E88" i="15"/>
  <c r="I10" i="15" s="1"/>
  <c r="E87" i="15"/>
  <c r="I9" i="15" s="1"/>
  <c r="G9" i="15" s="1"/>
  <c r="E86" i="15"/>
  <c r="I8" i="15" s="1"/>
  <c r="E85" i="15"/>
  <c r="E84" i="15"/>
  <c r="E83" i="15"/>
  <c r="M78" i="15"/>
  <c r="E78" i="15"/>
  <c r="E77" i="15"/>
  <c r="O76" i="15"/>
  <c r="O78" i="15" s="1"/>
  <c r="E76" i="15"/>
  <c r="E75" i="15"/>
  <c r="E74" i="15"/>
  <c r="E73" i="15"/>
  <c r="G71" i="15"/>
  <c r="G72" i="15" s="1"/>
  <c r="G79" i="15" s="1"/>
  <c r="O70" i="15"/>
  <c r="M70" i="15"/>
  <c r="E70" i="15"/>
  <c r="E69" i="15"/>
  <c r="E68" i="15"/>
  <c r="E67" i="15"/>
  <c r="E66" i="15"/>
  <c r="E65" i="15"/>
  <c r="E71" i="15" s="1"/>
  <c r="M64" i="15"/>
  <c r="G63" i="15"/>
  <c r="E62" i="15"/>
  <c r="O61" i="15"/>
  <c r="E61" i="15"/>
  <c r="E60" i="15"/>
  <c r="M59" i="15"/>
  <c r="E59" i="15"/>
  <c r="E58" i="15"/>
  <c r="E57" i="15"/>
  <c r="E56" i="15"/>
  <c r="G55" i="15"/>
  <c r="E54" i="15"/>
  <c r="J53" i="15"/>
  <c r="E53" i="15"/>
  <c r="E52" i="15"/>
  <c r="E51" i="15"/>
  <c r="E50" i="15"/>
  <c r="E49" i="15"/>
  <c r="E48" i="15"/>
  <c r="E47" i="15"/>
  <c r="E46" i="15"/>
  <c r="E45" i="15"/>
  <c r="J44" i="15"/>
  <c r="E44" i="15"/>
  <c r="E43" i="15"/>
  <c r="G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K11" i="15"/>
  <c r="H11" i="15"/>
  <c r="E11" i="15"/>
  <c r="C11" i="15"/>
  <c r="B11" i="15"/>
  <c r="F10" i="15"/>
  <c r="F9" i="15"/>
  <c r="F8" i="15"/>
  <c r="I7" i="15"/>
  <c r="F7" i="15"/>
  <c r="J9" i="15" l="1"/>
  <c r="P9" i="15" s="1"/>
  <c r="E42" i="15"/>
  <c r="G7" i="15" s="1"/>
  <c r="M79" i="15"/>
  <c r="E63" i="15"/>
  <c r="G10" i="15" s="1"/>
  <c r="E55" i="15"/>
  <c r="E64" i="16"/>
  <c r="E72" i="16" s="1"/>
  <c r="E79" i="16" s="1"/>
  <c r="G11" i="16"/>
  <c r="O11" i="16"/>
  <c r="O14" i="16" s="1"/>
  <c r="O37" i="16" s="1"/>
  <c r="O79" i="16" s="1"/>
  <c r="M11" i="16"/>
  <c r="N14" i="16" s="1"/>
  <c r="J11" i="16"/>
  <c r="J10" i="15"/>
  <c r="P10" i="15" s="1"/>
  <c r="M8" i="15"/>
  <c r="O8" i="15" s="1"/>
  <c r="J8" i="15"/>
  <c r="P8" i="15" s="1"/>
  <c r="G8" i="15"/>
  <c r="I11" i="15"/>
  <c r="J7" i="15"/>
  <c r="P7" i="15" s="1"/>
  <c r="E89" i="15"/>
  <c r="F11" i="15"/>
  <c r="M9" i="15"/>
  <c r="O9" i="15" s="1"/>
  <c r="M10" i="15"/>
  <c r="O10" i="15" s="1"/>
  <c r="M7" i="15"/>
  <c r="E64" i="15" l="1"/>
  <c r="E72" i="15" s="1"/>
  <c r="E79" i="15" s="1"/>
  <c r="J11" i="15"/>
  <c r="G11" i="15"/>
  <c r="M11" i="15"/>
  <c r="N14" i="15" s="1"/>
  <c r="O7" i="15"/>
  <c r="O11" i="15" s="1"/>
  <c r="O14" i="15" s="1"/>
  <c r="O37" i="15" s="1"/>
  <c r="O7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 xr:uid="{00000000-0006-0000-0E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00000000-0006-0000-0E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 xr:uid="{00000000-0006-0000-0E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 xr:uid="{00000000-0006-0000-0E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 xr:uid="{00000000-0006-0000-0F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00000000-0006-0000-0F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 xr:uid="{00000000-0006-0000-0F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sharedStrings.xml><?xml version="1.0" encoding="utf-8"?>
<sst xmlns="http://schemas.openxmlformats.org/spreadsheetml/2006/main" count="535" uniqueCount="127">
  <si>
    <t>CONTROL DIARIO DE INVENTARIO Y VENTAS</t>
  </si>
  <si>
    <t>E.E.S.S</t>
  </si>
  <si>
    <t>GASOLINAS DE AMERICA SAC</t>
  </si>
  <si>
    <t>CODIGO</t>
  </si>
  <si>
    <t>UBICACIÓN</t>
  </si>
  <si>
    <t>PROL CESAR VALLEJO 1800</t>
  </si>
  <si>
    <t>LA RINCONADA</t>
  </si>
  <si>
    <t>FECHA</t>
  </si>
  <si>
    <t>ELABORADO</t>
  </si>
  <si>
    <t>REYNALDO  ACOSTA</t>
  </si>
  <si>
    <t>N°.</t>
  </si>
  <si>
    <t>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</si>
  <si>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</si>
  <si>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</si>
  <si>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</si>
  <si>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</si>
  <si>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</si>
  <si>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</si>
  <si>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</si>
  <si>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</si>
  <si>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CALIBRACION</t>
  </si>
  <si>
    <t>T.INGRESO</t>
  </si>
  <si>
    <t>T.VENTAS</t>
  </si>
  <si>
    <t>LIMPEIZA DE TANQUE DB5 AJUSTE DE VARILLA</t>
  </si>
  <si>
    <t>T.SALIDA</t>
  </si>
  <si>
    <t>INICIAL</t>
  </si>
  <si>
    <t>FINAL</t>
  </si>
  <si>
    <t>VENTA SOLES</t>
  </si>
  <si>
    <t>DIFERENCIA DE INVENTARIO</t>
  </si>
  <si>
    <t>GLP</t>
  </si>
  <si>
    <t>G-97</t>
  </si>
  <si>
    <t>G-95</t>
  </si>
  <si>
    <t>G-90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</si>
  <si>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</si>
  <si>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</si>
  <si>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</si>
  <si>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</si>
  <si>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</si>
  <si>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</si>
  <si>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</si>
  <si>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</si>
  <si>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</si>
  <si>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</si>
  <si>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</si>
  <si>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</si>
  <si>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</si>
  <si>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</si>
  <si>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</si>
  <si>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CREDITO</t>
  </si>
  <si>
    <t>FACTURAS</t>
  </si>
  <si>
    <t>TOTAL VENTA</t>
  </si>
  <si>
    <t xml:space="preserve">  </t>
  </si>
  <si>
    <t>BOLETAS</t>
  </si>
  <si>
    <t xml:space="preserve"> </t>
  </si>
  <si>
    <t>DEP</t>
  </si>
  <si>
    <t/>
  </si>
  <si>
    <t>TARJETAS GLP</t>
  </si>
  <si>
    <t>TARJETAS  LIQUIDOS</t>
  </si>
  <si>
    <t>GASTOS DE OBRAS  ()</t>
  </si>
  <si>
    <t>DEP- CCI-</t>
  </si>
  <si>
    <t>CREDITO UGEL 2 LA ESPERANZA</t>
  </si>
  <si>
    <t>DEPOSITO CCI</t>
  </si>
  <si>
    <t>CONSUMO</t>
  </si>
  <si>
    <t xml:space="preserve"> RECIBOS DE SERVICIOS DE ( AGUA)</t>
  </si>
  <si>
    <t>apoyo policial</t>
  </si>
  <si>
    <t>DEPOSITO</t>
  </si>
  <si>
    <t>(devolución x calibación G-84</t>
  </si>
  <si>
    <t>Saldo actual</t>
  </si>
  <si>
    <t>(devolucion x calibracion  G-90</t>
  </si>
  <si>
    <t>(devolucion x calibracion liqidos DB5</t>
  </si>
  <si>
    <t>FLETE DE COMBUSTIBLE</t>
  </si>
  <si>
    <t>DESCUENTOS ESPECIALES  G-90</t>
  </si>
  <si>
    <t>GACELA TOURS S.A.</t>
  </si>
  <si>
    <t>DESCUENTOS ESPECIALES  DB5</t>
  </si>
  <si>
    <t xml:space="preserve">diferencia de precio B5 </t>
  </si>
  <si>
    <t xml:space="preserve">promoción GLP </t>
  </si>
  <si>
    <t>(devolucion x calibracion MASTIN GLP</t>
  </si>
  <si>
    <t>SOBRANTE X PRECIO CREDITO</t>
  </si>
  <si>
    <t>TOTAL A DEPOSITAR</t>
  </si>
  <si>
    <t>UGEL 2 LA ESPERANZA</t>
  </si>
  <si>
    <t>INFORMACION DE RECEPCION DE COMBUSTIBLES</t>
  </si>
  <si>
    <t>SALDO ACTUAL</t>
  </si>
  <si>
    <t>PETRO AMERICA</t>
  </si>
  <si>
    <t>CANTIDAD</t>
  </si>
  <si>
    <t>FACTURA</t>
  </si>
  <si>
    <t>PLACA</t>
  </si>
  <si>
    <t>PRESCINTOS</t>
  </si>
  <si>
    <t>TOTAL CREDITO GLP</t>
  </si>
  <si>
    <t>DEBE</t>
  </si>
  <si>
    <t>SALDO TOAL</t>
  </si>
  <si>
    <t>B5UV</t>
  </si>
  <si>
    <t>DEP ADELANTADO</t>
  </si>
  <si>
    <t>AGRORURAL</t>
  </si>
  <si>
    <t>PADEL</t>
  </si>
  <si>
    <t>REMESA HERMES</t>
  </si>
  <si>
    <t>TOTAL CREDITO GASOLINAS</t>
  </si>
  <si>
    <t xml:space="preserve">BILLETES </t>
  </si>
  <si>
    <t>MONEDA</t>
  </si>
  <si>
    <t>Consumo</t>
  </si>
  <si>
    <t xml:space="preserve">DEPOSITO </t>
  </si>
  <si>
    <t xml:space="preserve">TOTAL </t>
  </si>
  <si>
    <t>TOTAL CREDITO D2</t>
  </si>
  <si>
    <t>TOTAL CREDITO GLP + GAS.+ D2</t>
  </si>
  <si>
    <t>TARJETAS</t>
  </si>
  <si>
    <t xml:space="preserve">                                                                                                                                        </t>
  </si>
  <si>
    <t>DEPOSITO transf</t>
  </si>
  <si>
    <t>TOTALES</t>
  </si>
  <si>
    <t>D2</t>
  </si>
  <si>
    <t xml:space="preserve">DESC/ESPEC </t>
  </si>
  <si>
    <t>ARAGON</t>
  </si>
  <si>
    <t>DESC.ESPECIAL</t>
  </si>
  <si>
    <t>Consumo  DB5</t>
  </si>
  <si>
    <t>TOTAL PADEL</t>
  </si>
  <si>
    <t>Diferencia</t>
  </si>
  <si>
    <t>GALONES</t>
  </si>
  <si>
    <t xml:space="preserve">                                                                                              </t>
  </si>
  <si>
    <t>REMESA</t>
  </si>
  <si>
    <t>X reclamo cliente lleno 39.70 y pago 25.00 soles</t>
  </si>
  <si>
    <t xml:space="preserve"> por error de PISTOLA GLP  </t>
  </si>
  <si>
    <t>GASTOS EXTRA ORDINARIO   ( pago aranceles)</t>
  </si>
  <si>
    <t>X reclamo cliente lleno 70 y pago 35.00</t>
  </si>
  <si>
    <t>producto</t>
  </si>
  <si>
    <t>PREMIUM</t>
  </si>
  <si>
    <t>REGULAR</t>
  </si>
  <si>
    <t>PRECIO VENTA</t>
  </si>
  <si>
    <t>CANTIDAD GALONES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</si>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</sst>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_ ;\-#,##0.00\ "/>
    <numFmt numFmtId="168" formatCode="[$-C0A]d\-mmm;@"/>
    <numFmt numFmtId="169" formatCode="0.000"/>
    <numFmt numFmtId="170" formatCode="#,##0.000"/>
    <numFmt numFmtId="171" formatCode="_-* #,##0.00\ _P_t_s_-;\-* #,##0.00\ _P_t_s_-;_-* &quot;-&quot;??\ _P_t_s_-;_-@_-"/>
    <numFmt numFmtId="172" formatCode="&quot;S/.&quot;\ #,##0.00;[Red]&quot;S/.&quot;\ \-#,##0.00"/>
    <numFmt numFmtId="173" formatCode="_ * #,##0.000_ ;_ * \-#,##0.000_ ;_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14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Cambria"/>
      <family val="1"/>
    </font>
    <font>
      <sz val="8"/>
      <name val="Arial"/>
      <family val="2"/>
    </font>
    <font>
      <b/>
      <sz val="11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sz val="9"/>
      <color indexed="10"/>
      <name val="Arial"/>
      <family val="2"/>
    </font>
    <font>
      <sz val="7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206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7"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0" fontId="5" fillId="3" borderId="1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165" fontId="5" fillId="3" borderId="9" xfId="1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9" xfId="0" applyFont="1" applyBorder="1"/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top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" fontId="1" fillId="0" borderId="7" xfId="2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164" fontId="11" fillId="0" borderId="7" xfId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right" vertical="center"/>
    </xf>
    <xf numFmtId="164" fontId="11" fillId="0" borderId="9" xfId="1" applyFont="1" applyFill="1" applyBorder="1" applyAlignment="1">
      <alignment vertical="center" wrapText="1"/>
    </xf>
    <xf numFmtId="4" fontId="11" fillId="0" borderId="9" xfId="0" applyNumberFormat="1" applyFont="1" applyBorder="1" applyAlignment="1">
      <alignment horizontal="right" vertical="center"/>
    </xf>
    <xf numFmtId="3" fontId="11" fillId="0" borderId="35" xfId="0" applyNumberFormat="1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right" vertical="center"/>
    </xf>
    <xf numFmtId="2" fontId="7" fillId="6" borderId="14" xfId="0" applyNumberFormat="1" applyFont="1" applyFill="1" applyBorder="1" applyAlignment="1">
      <alignment horizontal="center"/>
    </xf>
    <xf numFmtId="4" fontId="11" fillId="6" borderId="37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vertical="center"/>
    </xf>
    <xf numFmtId="2" fontId="11" fillId="0" borderId="14" xfId="1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4" fontId="11" fillId="0" borderId="15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167" fontId="11" fillId="0" borderId="42" xfId="1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 wrapText="1"/>
    </xf>
    <xf numFmtId="164" fontId="11" fillId="0" borderId="42" xfId="1" applyFont="1" applyFill="1" applyBorder="1" applyAlignment="1">
      <alignment vertical="center" wrapText="1"/>
    </xf>
    <xf numFmtId="166" fontId="11" fillId="0" borderId="42" xfId="0" applyNumberFormat="1" applyFont="1" applyBorder="1" applyAlignment="1">
      <alignment vertical="center"/>
    </xf>
    <xf numFmtId="4" fontId="11" fillId="0" borderId="42" xfId="0" applyNumberFormat="1" applyFont="1" applyBorder="1" applyAlignment="1">
      <alignment horizontal="right" vertical="center"/>
    </xf>
    <xf numFmtId="4" fontId="11" fillId="6" borderId="42" xfId="0" applyNumberFormat="1" applyFont="1" applyFill="1" applyBorder="1" applyAlignment="1">
      <alignment horizontal="right" vertical="center"/>
    </xf>
    <xf numFmtId="3" fontId="12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5" xfId="1" applyNumberFormat="1" applyFont="1" applyFill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" fontId="5" fillId="7" borderId="32" xfId="0" applyNumberFormat="1" applyFont="1" applyFill="1" applyBorder="1" applyAlignment="1">
      <alignment horizontal="center" vertical="center"/>
    </xf>
    <xf numFmtId="2" fontId="5" fillId="7" borderId="26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right" vertical="center"/>
    </xf>
    <xf numFmtId="167" fontId="5" fillId="7" borderId="26" xfId="1" applyNumberFormat="1" applyFont="1" applyFill="1" applyBorder="1" applyAlignment="1">
      <alignment vertical="center"/>
    </xf>
    <xf numFmtId="166" fontId="5" fillId="7" borderId="32" xfId="1" applyNumberFormat="1" applyFont="1" applyFill="1" applyBorder="1" applyAlignment="1">
      <alignment vertical="center"/>
    </xf>
    <xf numFmtId="4" fontId="5" fillId="7" borderId="26" xfId="0" applyNumberFormat="1" applyFont="1" applyFill="1" applyBorder="1" applyAlignment="1">
      <alignment horizontal="right" vertical="center"/>
    </xf>
    <xf numFmtId="4" fontId="5" fillId="7" borderId="32" xfId="0" applyNumberFormat="1" applyFont="1" applyFill="1" applyBorder="1" applyAlignment="1">
      <alignment horizontal="right" vertical="center"/>
    </xf>
    <xf numFmtId="165" fontId="14" fillId="7" borderId="32" xfId="0" applyNumberFormat="1" applyFont="1" applyFill="1" applyBorder="1" applyAlignment="1">
      <alignment horizontal="center" vertical="center"/>
    </xf>
    <xf numFmtId="4" fontId="5" fillId="7" borderId="47" xfId="0" applyNumberFormat="1" applyFont="1" applyFill="1" applyBorder="1" applyAlignment="1">
      <alignment horizontal="right" vertical="center"/>
    </xf>
    <xf numFmtId="166" fontId="5" fillId="7" borderId="4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40" xfId="0" applyFont="1" applyBorder="1"/>
    <xf numFmtId="0" fontId="7" fillId="0" borderId="36" xfId="0" applyFont="1" applyBorder="1" applyAlignment="1">
      <alignment horizontal="center"/>
    </xf>
    <xf numFmtId="4" fontId="7" fillId="0" borderId="49" xfId="0" applyNumberFormat="1" applyFont="1" applyBorder="1"/>
    <xf numFmtId="4" fontId="7" fillId="6" borderId="9" xfId="0" applyNumberFormat="1" applyFont="1" applyFill="1" applyBorder="1" applyAlignment="1">
      <alignment horizontal="center"/>
    </xf>
    <xf numFmtId="4" fontId="7" fillId="6" borderId="40" xfId="0" applyNumberFormat="1" applyFont="1" applyFill="1" applyBorder="1"/>
    <xf numFmtId="0" fontId="17" fillId="6" borderId="50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8" fillId="0" borderId="35" xfId="0" applyFont="1" applyBorder="1"/>
    <xf numFmtId="0" fontId="7" fillId="0" borderId="44" xfId="0" applyFont="1" applyBorder="1" applyAlignment="1">
      <alignment horizontal="center"/>
    </xf>
    <xf numFmtId="4" fontId="7" fillId="0" borderId="14" xfId="0" applyNumberFormat="1" applyFont="1" applyBorder="1"/>
    <xf numFmtId="4" fontId="7" fillId="0" borderId="14" xfId="0" applyNumberFormat="1" applyFont="1" applyBorder="1" applyAlignment="1">
      <alignment horizontal="center" vertical="center" wrapText="1"/>
    </xf>
    <xf numFmtId="40" fontId="7" fillId="6" borderId="9" xfId="0" applyNumberFormat="1" applyFont="1" applyFill="1" applyBorder="1" applyAlignment="1">
      <alignment horizontal="right"/>
    </xf>
    <xf numFmtId="0" fontId="7" fillId="0" borderId="35" xfId="0" applyFont="1" applyBorder="1"/>
    <xf numFmtId="2" fontId="6" fillId="0" borderId="51" xfId="0" applyNumberFormat="1" applyFont="1" applyBorder="1"/>
    <xf numFmtId="2" fontId="6" fillId="0" borderId="11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left" vertical="center" wrapText="1"/>
    </xf>
    <xf numFmtId="0" fontId="7" fillId="0" borderId="35" xfId="0" quotePrefix="1" applyFont="1" applyBorder="1"/>
    <xf numFmtId="0" fontId="7" fillId="6" borderId="50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 wrapText="1"/>
    </xf>
    <xf numFmtId="17" fontId="8" fillId="0" borderId="35" xfId="0" applyNumberFormat="1" applyFont="1" applyBorder="1"/>
    <xf numFmtId="0" fontId="10" fillId="0" borderId="52" xfId="0" applyFont="1" applyBorder="1" applyAlignment="1">
      <alignment horizontal="left" vertical="center" wrapText="1"/>
    </xf>
    <xf numFmtId="40" fontId="7" fillId="6" borderId="21" xfId="0" applyNumberFormat="1" applyFont="1" applyFill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0" fontId="5" fillId="6" borderId="52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vertical="center" wrapText="1"/>
    </xf>
    <xf numFmtId="0" fontId="18" fillId="0" borderId="13" xfId="0" applyFont="1" applyBorder="1"/>
    <xf numFmtId="17" fontId="8" fillId="0" borderId="13" xfId="0" applyNumberFormat="1" applyFont="1" applyBorder="1"/>
    <xf numFmtId="4" fontId="7" fillId="8" borderId="40" xfId="0" applyNumberFormat="1" applyFont="1" applyFill="1" applyBorder="1"/>
    <xf numFmtId="0" fontId="8" fillId="0" borderId="13" xfId="0" applyFont="1" applyBorder="1"/>
    <xf numFmtId="14" fontId="7" fillId="0" borderId="50" xfId="0" applyNumberFormat="1" applyFont="1" applyBorder="1" applyAlignment="1">
      <alignment horizontal="center"/>
    </xf>
    <xf numFmtId="0" fontId="7" fillId="0" borderId="14" xfId="0" applyFont="1" applyBorder="1"/>
    <xf numFmtId="4" fontId="21" fillId="0" borderId="15" xfId="0" applyNumberFormat="1" applyFont="1" applyBorder="1" applyAlignment="1">
      <alignment horizontal="right"/>
    </xf>
    <xf numFmtId="0" fontId="22" fillId="0" borderId="13" xfId="0" applyFont="1" applyBorder="1"/>
    <xf numFmtId="4" fontId="22" fillId="0" borderId="15" xfId="0" applyNumberFormat="1" applyFont="1" applyBorder="1"/>
    <xf numFmtId="16" fontId="21" fillId="6" borderId="10" xfId="0" applyNumberFormat="1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23" fillId="0" borderId="26" xfId="0" applyFont="1" applyBorder="1"/>
    <xf numFmtId="4" fontId="22" fillId="0" borderId="55" xfId="0" applyNumberFormat="1" applyFont="1" applyBorder="1"/>
    <xf numFmtId="2" fontId="7" fillId="0" borderId="0" xfId="0" applyNumberFormat="1" applyFont="1" applyAlignment="1">
      <alignment horizontal="right"/>
    </xf>
    <xf numFmtId="0" fontId="8" fillId="0" borderId="49" xfId="0" applyFont="1" applyBorder="1"/>
    <xf numFmtId="0" fontId="8" fillId="0" borderId="14" xfId="0" applyFont="1" applyBorder="1"/>
    <xf numFmtId="0" fontId="21" fillId="0" borderId="2" xfId="0" applyFont="1" applyBorder="1"/>
    <xf numFmtId="4" fontId="0" fillId="0" borderId="8" xfId="0" applyNumberFormat="1" applyBorder="1" applyAlignment="1">
      <alignment horizontal="right"/>
    </xf>
    <xf numFmtId="4" fontId="0" fillId="0" borderId="40" xfId="0" applyNumberFormat="1" applyBorder="1" applyAlignment="1">
      <alignment horizontal="right"/>
    </xf>
    <xf numFmtId="4" fontId="24" fillId="0" borderId="15" xfId="0" applyNumberFormat="1" applyFont="1" applyBorder="1" applyAlignment="1">
      <alignment horizontal="right"/>
    </xf>
    <xf numFmtId="4" fontId="24" fillId="0" borderId="12" xfId="0" applyNumberFormat="1" applyFont="1" applyBorder="1" applyAlignment="1">
      <alignment horizontal="right"/>
    </xf>
    <xf numFmtId="17" fontId="17" fillId="0" borderId="10" xfId="0" applyNumberFormat="1" applyFont="1" applyBorder="1"/>
    <xf numFmtId="0" fontId="17" fillId="0" borderId="0" xfId="0" applyFont="1" applyAlignment="1">
      <alignment vertical="center" wrapText="1"/>
    </xf>
    <xf numFmtId="0" fontId="8" fillId="0" borderId="3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5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2" fontId="24" fillId="0" borderId="0" xfId="0" applyNumberFormat="1" applyFont="1" applyAlignment="1">
      <alignment horizontal="right"/>
    </xf>
    <xf numFmtId="0" fontId="7" fillId="0" borderId="56" xfId="0" applyFont="1" applyBorder="1" applyAlignment="1">
      <alignment horizontal="center"/>
    </xf>
    <xf numFmtId="4" fontId="24" fillId="0" borderId="35" xfId="0" applyNumberFormat="1" applyFont="1" applyBorder="1" applyAlignment="1">
      <alignment horizontal="right"/>
    </xf>
    <xf numFmtId="0" fontId="17" fillId="0" borderId="44" xfId="0" applyFont="1" applyBorder="1" applyAlignment="1">
      <alignment horizontal="center"/>
    </xf>
    <xf numFmtId="0" fontId="8" fillId="0" borderId="45" xfId="0" applyFont="1" applyBorder="1"/>
    <xf numFmtId="4" fontId="24" fillId="0" borderId="46" xfId="0" applyNumberFormat="1" applyFont="1" applyBorder="1" applyAlignment="1">
      <alignment horizontal="right"/>
    </xf>
    <xf numFmtId="168" fontId="24" fillId="0" borderId="12" xfId="0" applyNumberFormat="1" applyFont="1" applyBorder="1" applyAlignment="1">
      <alignment horizontal="center"/>
    </xf>
    <xf numFmtId="17" fontId="17" fillId="0" borderId="57" xfId="0" applyNumberFormat="1" applyFont="1" applyBorder="1"/>
    <xf numFmtId="0" fontId="17" fillId="0" borderId="58" xfId="0" applyFont="1" applyBorder="1" applyAlignment="1">
      <alignment vertical="center" wrapText="1"/>
    </xf>
    <xf numFmtId="166" fontId="9" fillId="3" borderId="11" xfId="0" applyNumberFormat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14" fontId="7" fillId="0" borderId="44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right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0" xfId="0" applyFont="1"/>
    <xf numFmtId="14" fontId="6" fillId="0" borderId="44" xfId="0" applyNumberFormat="1" applyFont="1" applyBorder="1" applyAlignment="1">
      <alignment horizontal="center"/>
    </xf>
    <xf numFmtId="2" fontId="21" fillId="0" borderId="2" xfId="0" applyNumberFormat="1" applyFont="1" applyBorder="1"/>
    <xf numFmtId="0" fontId="8" fillId="0" borderId="21" xfId="0" applyFont="1" applyBorder="1"/>
    <xf numFmtId="14" fontId="7" fillId="0" borderId="9" xfId="0" applyNumberFormat="1" applyFont="1" applyBorder="1" applyAlignment="1">
      <alignment horizontal="center"/>
    </xf>
    <xf numFmtId="169" fontId="21" fillId="0" borderId="2" xfId="0" applyNumberFormat="1" applyFont="1" applyBorder="1"/>
    <xf numFmtId="4" fontId="21" fillId="0" borderId="35" xfId="0" applyNumberFormat="1" applyFont="1" applyBorder="1" applyAlignment="1">
      <alignment horizontal="right"/>
    </xf>
    <xf numFmtId="0" fontId="16" fillId="4" borderId="3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vertical="center" wrapText="1"/>
    </xf>
    <xf numFmtId="4" fontId="6" fillId="4" borderId="31" xfId="0" applyNumberFormat="1" applyFont="1" applyFill="1" applyBorder="1"/>
    <xf numFmtId="4" fontId="6" fillId="4" borderId="63" xfId="0" applyNumberFormat="1" applyFont="1" applyFill="1" applyBorder="1"/>
    <xf numFmtId="2" fontId="6" fillId="0" borderId="14" xfId="0" applyNumberFormat="1" applyFont="1" applyBorder="1"/>
    <xf numFmtId="0" fontId="13" fillId="0" borderId="39" xfId="0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/>
    </xf>
    <xf numFmtId="19" fontId="25" fillId="0" borderId="14" xfId="0" applyNumberFormat="1" applyFont="1" applyBorder="1" applyAlignment="1">
      <alignment horizontal="center"/>
    </xf>
    <xf numFmtId="0" fontId="8" fillId="0" borderId="34" xfId="0" applyFont="1" applyBorder="1"/>
    <xf numFmtId="0" fontId="8" fillId="0" borderId="7" xfId="0" applyFont="1" applyBorder="1"/>
    <xf numFmtId="0" fontId="8" fillId="0" borderId="37" xfId="0" applyFont="1" applyBorder="1"/>
    <xf numFmtId="4" fontId="7" fillId="0" borderId="34" xfId="0" applyNumberFormat="1" applyFont="1" applyBorder="1"/>
    <xf numFmtId="4" fontId="7" fillId="0" borderId="40" xfId="0" applyNumberFormat="1" applyFont="1" applyBorder="1"/>
    <xf numFmtId="0" fontId="7" fillId="0" borderId="52" xfId="0" applyFont="1" applyBorder="1"/>
    <xf numFmtId="4" fontId="21" fillId="0" borderId="64" xfId="0" applyNumberFormat="1" applyFont="1" applyBorder="1" applyAlignment="1">
      <alignment horizontal="right"/>
    </xf>
    <xf numFmtId="4" fontId="7" fillId="0" borderId="38" xfId="0" applyNumberFormat="1" applyFont="1" applyBorder="1"/>
    <xf numFmtId="4" fontId="7" fillId="6" borderId="15" xfId="0" applyNumberFormat="1" applyFont="1" applyFill="1" applyBorder="1"/>
    <xf numFmtId="0" fontId="23" fillId="7" borderId="26" xfId="0" applyFont="1" applyFill="1" applyBorder="1"/>
    <xf numFmtId="4" fontId="22" fillId="7" borderId="25" xfId="0" applyNumberFormat="1" applyFont="1" applyFill="1" applyBorder="1"/>
    <xf numFmtId="2" fontId="25" fillId="0" borderId="44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/>
    </xf>
    <xf numFmtId="14" fontId="26" fillId="0" borderId="14" xfId="0" applyNumberFormat="1" applyFont="1" applyBorder="1" applyAlignment="1">
      <alignment horizontal="center"/>
    </xf>
    <xf numFmtId="0" fontId="27" fillId="0" borderId="9" xfId="0" applyFont="1" applyBorder="1"/>
    <xf numFmtId="0" fontId="7" fillId="0" borderId="6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166" fontId="10" fillId="0" borderId="35" xfId="1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/>
    <xf numFmtId="16" fontId="6" fillId="0" borderId="12" xfId="0" applyNumberFormat="1" applyFont="1" applyBorder="1" applyAlignment="1">
      <alignment horizontal="center"/>
    </xf>
    <xf numFmtId="14" fontId="28" fillId="0" borderId="44" xfId="0" applyNumberFormat="1" applyFont="1" applyBorder="1" applyAlignment="1">
      <alignment horizontal="left"/>
    </xf>
    <xf numFmtId="0" fontId="8" fillId="6" borderId="38" xfId="0" applyFont="1" applyFill="1" applyBorder="1"/>
    <xf numFmtId="2" fontId="29" fillId="0" borderId="44" xfId="0" applyNumberFormat="1" applyFont="1" applyBorder="1" applyAlignment="1">
      <alignment horizontal="center" vertical="center"/>
    </xf>
    <xf numFmtId="14" fontId="8" fillId="0" borderId="6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4" fontId="7" fillId="6" borderId="39" xfId="0" applyNumberFormat="1" applyFont="1" applyFill="1" applyBorder="1" applyAlignment="1">
      <alignment horizontal="center"/>
    </xf>
    <xf numFmtId="4" fontId="7" fillId="0" borderId="15" xfId="0" applyNumberFormat="1" applyFont="1" applyBorder="1"/>
    <xf numFmtId="0" fontId="6" fillId="0" borderId="35" xfId="0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left"/>
    </xf>
    <xf numFmtId="14" fontId="7" fillId="0" borderId="65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/>
    </xf>
    <xf numFmtId="14" fontId="6" fillId="0" borderId="50" xfId="0" applyNumberFormat="1" applyFont="1" applyBorder="1" applyAlignment="1">
      <alignment horizontal="center"/>
    </xf>
    <xf numFmtId="14" fontId="16" fillId="0" borderId="50" xfId="0" applyNumberFormat="1" applyFont="1" applyBorder="1" applyAlignment="1">
      <alignment horizontal="center"/>
    </xf>
    <xf numFmtId="4" fontId="22" fillId="8" borderId="15" xfId="0" applyNumberFormat="1" applyFont="1" applyFill="1" applyBorder="1"/>
    <xf numFmtId="16" fontId="6" fillId="0" borderId="35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0" fillId="0" borderId="35" xfId="0" applyFont="1" applyBorder="1"/>
    <xf numFmtId="0" fontId="6" fillId="0" borderId="44" xfId="0" applyFont="1" applyBorder="1" applyAlignment="1">
      <alignment horizontal="center"/>
    </xf>
    <xf numFmtId="4" fontId="6" fillId="0" borderId="38" xfId="0" applyNumberFormat="1" applyFont="1" applyBorder="1"/>
    <xf numFmtId="4" fontId="6" fillId="6" borderId="39" xfId="0" applyNumberFormat="1" applyFont="1" applyFill="1" applyBorder="1" applyAlignment="1">
      <alignment horizontal="center"/>
    </xf>
    <xf numFmtId="4" fontId="6" fillId="0" borderId="61" xfId="0" applyNumberFormat="1" applyFont="1" applyBorder="1"/>
    <xf numFmtId="4" fontId="22" fillId="7" borderId="55" xfId="0" applyNumberFormat="1" applyFont="1" applyFill="1" applyBorder="1"/>
    <xf numFmtId="0" fontId="6" fillId="0" borderId="1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/>
    </xf>
    <xf numFmtId="14" fontId="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6" fillId="0" borderId="59" xfId="0" applyFont="1" applyBorder="1" applyAlignment="1">
      <alignment horizontal="center"/>
    </xf>
    <xf numFmtId="4" fontId="6" fillId="0" borderId="41" xfId="0" applyNumberFormat="1" applyFont="1" applyBorder="1"/>
    <xf numFmtId="4" fontId="6" fillId="6" borderId="47" xfId="0" applyNumberFormat="1" applyFont="1" applyFill="1" applyBorder="1" applyAlignment="1">
      <alignment horizontal="center"/>
    </xf>
    <xf numFmtId="4" fontId="6" fillId="0" borderId="66" xfId="0" applyNumberFormat="1" applyFont="1" applyBorder="1"/>
    <xf numFmtId="0" fontId="17" fillId="0" borderId="65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4" fontId="6" fillId="4" borderId="28" xfId="0" applyNumberFormat="1" applyFont="1" applyFill="1" applyBorder="1"/>
    <xf numFmtId="170" fontId="6" fillId="4" borderId="67" xfId="0" applyNumberFormat="1" applyFont="1" applyFill="1" applyBorder="1" applyAlignment="1">
      <alignment horizontal="center"/>
    </xf>
    <xf numFmtId="4" fontId="6" fillId="4" borderId="26" xfId="0" applyNumberFormat="1" applyFont="1" applyFill="1" applyBorder="1"/>
    <xf numFmtId="0" fontId="10" fillId="0" borderId="44" xfId="0" applyFont="1" applyBorder="1" applyAlignment="1">
      <alignment horizontal="center"/>
    </xf>
    <xf numFmtId="4" fontId="0" fillId="0" borderId="37" xfId="0" applyNumberFormat="1" applyBorder="1" applyAlignment="1">
      <alignment horizontal="right"/>
    </xf>
    <xf numFmtId="0" fontId="6" fillId="6" borderId="51" xfId="0" applyFont="1" applyFill="1" applyBorder="1" applyAlignment="1">
      <alignment horizontal="center"/>
    </xf>
    <xf numFmtId="0" fontId="21" fillId="0" borderId="4" xfId="0" applyFont="1" applyBorder="1"/>
    <xf numFmtId="4" fontId="24" fillId="0" borderId="44" xfId="0" applyNumberFormat="1" applyFont="1" applyBorder="1" applyAlignment="1">
      <alignment horizontal="right"/>
    </xf>
    <xf numFmtId="0" fontId="10" fillId="0" borderId="40" xfId="0" applyFont="1" applyBorder="1"/>
    <xf numFmtId="4" fontId="7" fillId="0" borderId="17" xfId="0" applyNumberFormat="1" applyFont="1" applyBorder="1"/>
    <xf numFmtId="4" fontId="6" fillId="0" borderId="36" xfId="0" applyNumberFormat="1" applyFont="1" applyBorder="1" applyAlignment="1">
      <alignment horizontal="center"/>
    </xf>
    <xf numFmtId="14" fontId="17" fillId="0" borderId="44" xfId="0" applyNumberFormat="1" applyFont="1" applyBorder="1" applyAlignment="1">
      <alignment horizontal="center"/>
    </xf>
    <xf numFmtId="0" fontId="0" fillId="0" borderId="2" xfId="0" applyBorder="1"/>
    <xf numFmtId="0" fontId="21" fillId="0" borderId="12" xfId="0" applyFont="1" applyBorder="1"/>
    <xf numFmtId="0" fontId="16" fillId="0" borderId="35" xfId="0" applyFont="1" applyBorder="1"/>
    <xf numFmtId="4" fontId="6" fillId="0" borderId="44" xfId="0" applyNumberFormat="1" applyFont="1" applyBorder="1" applyAlignment="1">
      <alignment horizontal="center"/>
    </xf>
    <xf numFmtId="4" fontId="24" fillId="0" borderId="64" xfId="0" applyNumberFormat="1" applyFont="1" applyBorder="1" applyAlignment="1">
      <alignment horizontal="right"/>
    </xf>
    <xf numFmtId="16" fontId="21" fillId="6" borderId="51" xfId="0" applyNumberFormat="1" applyFont="1" applyFill="1" applyBorder="1" applyAlignment="1">
      <alignment horizontal="center"/>
    </xf>
    <xf numFmtId="4" fontId="7" fillId="0" borderId="13" xfId="0" applyNumberFormat="1" applyFont="1" applyBorder="1"/>
    <xf numFmtId="14" fontId="8" fillId="0" borderId="44" xfId="0" applyNumberFormat="1" applyFont="1" applyBorder="1" applyAlignment="1">
      <alignment horizontal="center"/>
    </xf>
    <xf numFmtId="0" fontId="17" fillId="0" borderId="52" xfId="0" applyFont="1" applyBorder="1"/>
    <xf numFmtId="4" fontId="24" fillId="0" borderId="23" xfId="0" applyNumberFormat="1" applyFont="1" applyBorder="1" applyAlignment="1">
      <alignment horizontal="right"/>
    </xf>
    <xf numFmtId="0" fontId="30" fillId="0" borderId="12" xfId="0" applyFont="1" applyBorder="1"/>
    <xf numFmtId="4" fontId="24" fillId="6" borderId="44" xfId="0" applyNumberFormat="1" applyFont="1" applyFill="1" applyBorder="1" applyAlignment="1">
      <alignment horizontal="right"/>
    </xf>
    <xf numFmtId="4" fontId="7" fillId="0" borderId="0" xfId="0" applyNumberFormat="1" applyFont="1"/>
    <xf numFmtId="4" fontId="6" fillId="0" borderId="13" xfId="0" applyNumberFormat="1" applyFont="1" applyBorder="1"/>
    <xf numFmtId="0" fontId="31" fillId="0" borderId="44" xfId="0" applyFont="1" applyBorder="1" applyAlignment="1">
      <alignment horizontal="center"/>
    </xf>
    <xf numFmtId="4" fontId="22" fillId="7" borderId="32" xfId="0" applyNumberFormat="1" applyFont="1" applyFill="1" applyBorder="1"/>
    <xf numFmtId="0" fontId="32" fillId="6" borderId="12" xfId="0" applyFont="1" applyFill="1" applyBorder="1" applyAlignment="1">
      <alignment horizontal="left"/>
    </xf>
    <xf numFmtId="0" fontId="24" fillId="0" borderId="44" xfId="0" applyFont="1" applyBorder="1" applyAlignment="1">
      <alignment horizontal="center"/>
    </xf>
    <xf numFmtId="4" fontId="24" fillId="0" borderId="13" xfId="0" applyNumberFormat="1" applyFont="1" applyBorder="1"/>
    <xf numFmtId="14" fontId="33" fillId="0" borderId="44" xfId="0" applyNumberFormat="1" applyFont="1" applyBorder="1" applyAlignment="1">
      <alignment horizontal="center"/>
    </xf>
    <xf numFmtId="0" fontId="10" fillId="6" borderId="68" xfId="0" applyFont="1" applyFill="1" applyBorder="1" applyAlignment="1">
      <alignment horizontal="left"/>
    </xf>
    <xf numFmtId="2" fontId="7" fillId="0" borderId="0" xfId="0" applyNumberFormat="1" applyFont="1"/>
    <xf numFmtId="0" fontId="9" fillId="7" borderId="32" xfId="0" applyFont="1" applyFill="1" applyBorder="1" applyAlignment="1">
      <alignment horizontal="center"/>
    </xf>
    <xf numFmtId="4" fontId="34" fillId="7" borderId="24" xfId="0" applyNumberFormat="1" applyFont="1" applyFill="1" applyBorder="1" applyAlignment="1">
      <alignment horizontal="right"/>
    </xf>
    <xf numFmtId="0" fontId="10" fillId="0" borderId="64" xfId="0" applyFont="1" applyBorder="1"/>
    <xf numFmtId="0" fontId="7" fillId="0" borderId="59" xfId="0" applyFont="1" applyBorder="1" applyAlignment="1">
      <alignment horizontal="center"/>
    </xf>
    <xf numFmtId="4" fontId="7" fillId="0" borderId="69" xfId="0" applyNumberFormat="1" applyFont="1" applyBorder="1"/>
    <xf numFmtId="4" fontId="6" fillId="0" borderId="59" xfId="0" applyNumberFormat="1" applyFont="1" applyBorder="1" applyAlignment="1">
      <alignment horizontal="center"/>
    </xf>
    <xf numFmtId="0" fontId="24" fillId="0" borderId="52" xfId="0" applyFont="1" applyBorder="1"/>
    <xf numFmtId="16" fontId="6" fillId="6" borderId="51" xfId="0" applyNumberFormat="1" applyFont="1" applyFill="1" applyBorder="1" applyAlignment="1">
      <alignment horizontal="center"/>
    </xf>
    <xf numFmtId="170" fontId="6" fillId="4" borderId="47" xfId="0" applyNumberFormat="1" applyFont="1" applyFill="1" applyBorder="1" applyAlignment="1">
      <alignment horizontal="center"/>
    </xf>
    <xf numFmtId="4" fontId="6" fillId="4" borderId="48" xfId="0" applyNumberFormat="1" applyFont="1" applyFill="1" applyBorder="1"/>
    <xf numFmtId="14" fontId="16" fillId="0" borderId="44" xfId="0" applyNumberFormat="1" applyFont="1" applyBorder="1" applyAlignment="1">
      <alignment horizontal="center"/>
    </xf>
    <xf numFmtId="2" fontId="17" fillId="6" borderId="0" xfId="0" applyNumberFormat="1" applyFont="1" applyFill="1" applyAlignment="1">
      <alignment horizontal="left"/>
    </xf>
    <xf numFmtId="4" fontId="9" fillId="7" borderId="70" xfId="0" applyNumberFormat="1" applyFont="1" applyFill="1" applyBorder="1"/>
    <xf numFmtId="170" fontId="9" fillId="7" borderId="70" xfId="0" applyNumberFormat="1" applyFont="1" applyFill="1" applyBorder="1" applyAlignment="1">
      <alignment horizontal="center"/>
    </xf>
    <xf numFmtId="4" fontId="9" fillId="7" borderId="48" xfId="0" applyNumberFormat="1" applyFont="1" applyFill="1" applyBorder="1"/>
    <xf numFmtId="0" fontId="35" fillId="0" borderId="37" xfId="0" applyFont="1" applyBorder="1"/>
    <xf numFmtId="0" fontId="29" fillId="0" borderId="36" xfId="0" applyFont="1" applyBorder="1" applyAlignment="1">
      <alignment horizontal="center"/>
    </xf>
    <xf numFmtId="4" fontId="29" fillId="0" borderId="71" xfId="0" applyNumberFormat="1" applyFont="1" applyBorder="1"/>
    <xf numFmtId="4" fontId="6" fillId="6" borderId="7" xfId="0" applyNumberFormat="1" applyFont="1" applyFill="1" applyBorder="1" applyAlignment="1">
      <alignment horizontal="center"/>
    </xf>
    <xf numFmtId="4" fontId="6" fillId="0" borderId="35" xfId="0" applyNumberFormat="1" applyFont="1" applyBorder="1"/>
    <xf numFmtId="14" fontId="10" fillId="0" borderId="44" xfId="0" applyNumberFormat="1" applyFont="1" applyBorder="1" applyAlignment="1">
      <alignment horizontal="center"/>
    </xf>
    <xf numFmtId="4" fontId="37" fillId="0" borderId="38" xfId="0" applyNumberFormat="1" applyFont="1" applyBorder="1"/>
    <xf numFmtId="4" fontId="6" fillId="0" borderId="9" xfId="0" applyNumberFormat="1" applyFont="1" applyBorder="1" applyAlignment="1">
      <alignment horizontal="center"/>
    </xf>
    <xf numFmtId="4" fontId="29" fillId="0" borderId="38" xfId="0" applyNumberFormat="1" applyFont="1" applyBorder="1"/>
    <xf numFmtId="0" fontId="21" fillId="0" borderId="1" xfId="0" applyFont="1" applyBorder="1"/>
    <xf numFmtId="0" fontId="36" fillId="0" borderId="35" xfId="0" applyFont="1" applyBorder="1"/>
    <xf numFmtId="0" fontId="29" fillId="0" borderId="44" xfId="0" applyFont="1" applyBorder="1" applyAlignment="1">
      <alignment horizontal="center"/>
    </xf>
    <xf numFmtId="4" fontId="29" fillId="6" borderId="9" xfId="0" applyNumberFormat="1" applyFont="1" applyFill="1" applyBorder="1" applyAlignment="1">
      <alignment horizontal="center"/>
    </xf>
    <xf numFmtId="0" fontId="23" fillId="7" borderId="2" xfId="0" applyFont="1" applyFill="1" applyBorder="1"/>
    <xf numFmtId="4" fontId="22" fillId="7" borderId="1" xfId="0" applyNumberFormat="1" applyFont="1" applyFill="1" applyBorder="1"/>
    <xf numFmtId="0" fontId="7" fillId="0" borderId="38" xfId="0" applyFont="1" applyBorder="1"/>
    <xf numFmtId="0" fontId="35" fillId="0" borderId="35" xfId="0" applyFont="1" applyBorder="1"/>
    <xf numFmtId="0" fontId="20" fillId="0" borderId="52" xfId="0" applyFont="1" applyBorder="1"/>
    <xf numFmtId="0" fontId="8" fillId="0" borderId="20" xfId="0" applyFont="1" applyBorder="1"/>
    <xf numFmtId="164" fontId="20" fillId="6" borderId="15" xfId="1" applyFont="1" applyFill="1" applyBorder="1" applyAlignment="1">
      <alignment horizontal="center"/>
    </xf>
    <xf numFmtId="14" fontId="8" fillId="0" borderId="0" xfId="0" applyNumberFormat="1" applyFont="1"/>
    <xf numFmtId="0" fontId="8" fillId="0" borderId="43" xfId="0" applyFont="1" applyBorder="1"/>
    <xf numFmtId="4" fontId="6" fillId="0" borderId="47" xfId="0" applyNumberFormat="1" applyFont="1" applyBorder="1" applyAlignment="1">
      <alignment horizontal="center"/>
    </xf>
    <xf numFmtId="4" fontId="7" fillId="0" borderId="35" xfId="0" applyNumberFormat="1" applyFont="1" applyBorder="1"/>
    <xf numFmtId="4" fontId="22" fillId="7" borderId="24" xfId="0" applyNumberFormat="1" applyFont="1" applyFill="1" applyBorder="1"/>
    <xf numFmtId="0" fontId="23" fillId="7" borderId="1" xfId="0" applyFont="1" applyFill="1" applyBorder="1"/>
    <xf numFmtId="4" fontId="6" fillId="7" borderId="70" xfId="0" applyNumberFormat="1" applyFont="1" applyFill="1" applyBorder="1"/>
    <xf numFmtId="170" fontId="6" fillId="7" borderId="70" xfId="0" applyNumberFormat="1" applyFont="1" applyFill="1" applyBorder="1" applyAlignment="1">
      <alignment horizontal="center"/>
    </xf>
    <xf numFmtId="4" fontId="6" fillId="3" borderId="9" xfId="0" applyNumberFormat="1" applyFont="1" applyFill="1" applyBorder="1"/>
    <xf numFmtId="4" fontId="7" fillId="3" borderId="9" xfId="0" applyNumberFormat="1" applyFont="1" applyFill="1" applyBorder="1"/>
    <xf numFmtId="4" fontId="6" fillId="3" borderId="35" xfId="0" applyNumberFormat="1" applyFont="1" applyFill="1" applyBorder="1"/>
    <xf numFmtId="0" fontId="8" fillId="0" borderId="44" xfId="0" applyFont="1" applyBorder="1" applyAlignment="1">
      <alignment horizontal="center"/>
    </xf>
    <xf numFmtId="0" fontId="0" fillId="0" borderId="34" xfId="0" applyBorder="1"/>
    <xf numFmtId="4" fontId="0" fillId="0" borderId="7" xfId="0" applyNumberFormat="1" applyBorder="1" applyAlignment="1">
      <alignment horizontal="right"/>
    </xf>
    <xf numFmtId="164" fontId="17" fillId="6" borderId="15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9" xfId="0" applyNumberFormat="1" applyFont="1" applyBorder="1"/>
    <xf numFmtId="4" fontId="7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5" fillId="0" borderId="35" xfId="0" applyFont="1" applyBorder="1" applyAlignment="1">
      <alignment vertical="center" wrapText="1"/>
    </xf>
    <xf numFmtId="164" fontId="29" fillId="0" borderId="9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24" fillId="0" borderId="65" xfId="0" applyNumberFormat="1" applyFont="1" applyBorder="1" applyAlignment="1">
      <alignment horizontal="right"/>
    </xf>
    <xf numFmtId="0" fontId="38" fillId="6" borderId="38" xfId="0" applyFont="1" applyFill="1" applyBorder="1" applyAlignment="1">
      <alignment horizontal="center"/>
    </xf>
    <xf numFmtId="171" fontId="38" fillId="6" borderId="15" xfId="0" applyNumberFormat="1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164" fontId="7" fillId="0" borderId="9" xfId="1" applyFont="1" applyFill="1" applyBorder="1" applyAlignment="1">
      <alignment horizontal="left"/>
    </xf>
    <xf numFmtId="4" fontId="24" fillId="0" borderId="9" xfId="0" applyNumberFormat="1" applyFont="1" applyBorder="1" applyAlignment="1">
      <alignment horizontal="right"/>
    </xf>
    <xf numFmtId="0" fontId="38" fillId="6" borderId="14" xfId="0" applyFont="1" applyFill="1" applyBorder="1" applyAlignment="1">
      <alignment horizontal="left"/>
    </xf>
    <xf numFmtId="0" fontId="38" fillId="6" borderId="15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3" fillId="0" borderId="9" xfId="0" applyFont="1" applyBorder="1"/>
    <xf numFmtId="4" fontId="22" fillId="0" borderId="9" xfId="0" applyNumberFormat="1" applyFont="1" applyBorder="1"/>
    <xf numFmtId="0" fontId="38" fillId="6" borderId="14" xfId="0" applyFont="1" applyFill="1" applyBorder="1" applyAlignment="1">
      <alignment horizontal="center"/>
    </xf>
    <xf numFmtId="0" fontId="24" fillId="0" borderId="69" xfId="0" applyFont="1" applyBorder="1"/>
    <xf numFmtId="164" fontId="6" fillId="6" borderId="9" xfId="1" applyFont="1" applyFill="1" applyBorder="1" applyAlignment="1">
      <alignment horizontal="center"/>
    </xf>
    <xf numFmtId="16" fontId="6" fillId="6" borderId="11" xfId="0" applyNumberFormat="1" applyFont="1" applyFill="1" applyBorder="1" applyAlignment="1">
      <alignment horizontal="center"/>
    </xf>
    <xf numFmtId="171" fontId="20" fillId="6" borderId="15" xfId="0" applyNumberFormat="1" applyFont="1" applyFill="1" applyBorder="1" applyAlignment="1">
      <alignment horizontal="center"/>
    </xf>
    <xf numFmtId="4" fontId="22" fillId="7" borderId="29" xfId="0" applyNumberFormat="1" applyFont="1" applyFill="1" applyBorder="1"/>
    <xf numFmtId="0" fontId="23" fillId="7" borderId="25" xfId="0" applyFont="1" applyFill="1" applyBorder="1"/>
    <xf numFmtId="4" fontId="22" fillId="7" borderId="32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2" fontId="6" fillId="0" borderId="43" xfId="1" applyNumberFormat="1" applyFont="1" applyFill="1" applyBorder="1" applyAlignment="1">
      <alignment horizontal="right"/>
    </xf>
    <xf numFmtId="0" fontId="6" fillId="0" borderId="42" xfId="0" applyFont="1" applyBorder="1"/>
    <xf numFmtId="0" fontId="10" fillId="0" borderId="59" xfId="0" applyFont="1" applyBorder="1"/>
    <xf numFmtId="0" fontId="7" fillId="6" borderId="65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164" fontId="6" fillId="6" borderId="46" xfId="1" applyFont="1" applyFill="1" applyBorder="1" applyAlignment="1">
      <alignment horizontal="center"/>
    </xf>
    <xf numFmtId="4" fontId="6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25" fillId="0" borderId="0" xfId="0" applyFont="1"/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6" fillId="0" borderId="9" xfId="1" applyFont="1" applyBorder="1" applyAlignment="1">
      <alignment horizontal="right"/>
    </xf>
    <xf numFmtId="164" fontId="10" fillId="0" borderId="0" xfId="1" applyFont="1" applyFill="1" applyBorder="1" applyAlignment="1">
      <alignment vertical="top"/>
    </xf>
    <xf numFmtId="164" fontId="28" fillId="0" borderId="0" xfId="1" applyFont="1" applyFill="1" applyBorder="1"/>
    <xf numFmtId="2" fontId="28" fillId="0" borderId="0" xfId="0" applyNumberFormat="1" applyFont="1"/>
    <xf numFmtId="0" fontId="28" fillId="0" borderId="0" xfId="0" applyFont="1"/>
    <xf numFmtId="0" fontId="10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1" applyFont="1" applyFill="1" applyBorder="1" applyAlignment="1">
      <alignment horizontal="right"/>
    </xf>
    <xf numFmtId="164" fontId="16" fillId="0" borderId="0" xfId="1" applyFont="1" applyFill="1" applyBorder="1"/>
    <xf numFmtId="2" fontId="16" fillId="0" borderId="0" xfId="0" applyNumberFormat="1" applyFont="1"/>
    <xf numFmtId="0" fontId="16" fillId="0" borderId="0" xfId="0" applyFont="1"/>
    <xf numFmtId="0" fontId="6" fillId="0" borderId="4" xfId="0" applyFont="1" applyBorder="1"/>
    <xf numFmtId="164" fontId="6" fillId="0" borderId="38" xfId="1" applyFont="1" applyFill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164" fontId="3" fillId="0" borderId="8" xfId="1" applyFont="1" applyBorder="1"/>
    <xf numFmtId="166" fontId="6" fillId="0" borderId="0" xfId="0" applyNumberFormat="1" applyFont="1" applyAlignment="1">
      <alignment horizontal="right"/>
    </xf>
    <xf numFmtId="164" fontId="6" fillId="0" borderId="0" xfId="1" applyFont="1" applyFill="1" applyBorder="1" applyAlignment="1">
      <alignment horizontal="center" vertical="center"/>
    </xf>
    <xf numFmtId="164" fontId="6" fillId="0" borderId="0" xfId="1" applyFont="1" applyFill="1" applyBorder="1"/>
    <xf numFmtId="0" fontId="7" fillId="0" borderId="0" xfId="0" applyFont="1" applyAlignment="1">
      <alignment horizontal="left"/>
    </xf>
    <xf numFmtId="0" fontId="6" fillId="0" borderId="12" xfId="0" applyFont="1" applyBorder="1"/>
    <xf numFmtId="164" fontId="6" fillId="0" borderId="60" xfId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4" fontId="6" fillId="0" borderId="0" xfId="1" applyNumberFormat="1" applyFont="1" applyFill="1" applyBorder="1"/>
    <xf numFmtId="0" fontId="21" fillId="0" borderId="0" xfId="0" applyFont="1"/>
    <xf numFmtId="172" fontId="6" fillId="0" borderId="0" xfId="0" applyNumberFormat="1" applyFont="1"/>
    <xf numFmtId="14" fontId="6" fillId="0" borderId="0" xfId="0" applyNumberFormat="1" applyFont="1" applyAlignment="1">
      <alignment horizontal="left"/>
    </xf>
    <xf numFmtId="164" fontId="6" fillId="0" borderId="9" xfId="1" applyFont="1" applyFill="1" applyBorder="1" applyAlignment="1">
      <alignment horizontal="right"/>
    </xf>
    <xf numFmtId="164" fontId="3" fillId="0" borderId="8" xfId="1" applyFont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71" fontId="6" fillId="0" borderId="0" xfId="1" applyNumberFormat="1" applyFont="1" applyFill="1" applyBorder="1" applyAlignment="1">
      <alignment horizontal="left"/>
    </xf>
    <xf numFmtId="17" fontId="6" fillId="0" borderId="0" xfId="1" applyNumberFormat="1" applyFont="1" applyFill="1" applyBorder="1"/>
    <xf numFmtId="0" fontId="6" fillId="0" borderId="19" xfId="0" applyFont="1" applyBorder="1"/>
    <xf numFmtId="4" fontId="6" fillId="0" borderId="42" xfId="0" applyNumberFormat="1" applyFont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0" fontId="6" fillId="0" borderId="73" xfId="0" applyFont="1" applyBorder="1"/>
    <xf numFmtId="164" fontId="29" fillId="0" borderId="66" xfId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left"/>
    </xf>
    <xf numFmtId="4" fontId="7" fillId="11" borderId="0" xfId="0" applyNumberFormat="1" applyFont="1" applyFill="1"/>
    <xf numFmtId="164" fontId="6" fillId="0" borderId="0" xfId="1" applyFont="1" applyBorder="1"/>
    <xf numFmtId="2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173" fontId="44" fillId="0" borderId="60" xfId="1" applyNumberFormat="1" applyFont="1" applyBorder="1" applyAlignment="1" applyProtection="1">
      <alignment horizontal="left" vertical="center" wrapText="1"/>
    </xf>
    <xf numFmtId="173" fontId="44" fillId="0" borderId="38" xfId="1" applyNumberFormat="1" applyFont="1" applyBorder="1" applyAlignment="1" applyProtection="1">
      <alignment horizontal="left" vertical="top"/>
    </xf>
    <xf numFmtId="173" fontId="44" fillId="0" borderId="20" xfId="1" applyNumberFormat="1" applyFont="1" applyBorder="1" applyAlignment="1" applyProtection="1">
      <alignment horizontal="left" vertical="top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36" fillId="0" borderId="0" xfId="0" applyFont="1"/>
    <xf numFmtId="0" fontId="36" fillId="0" borderId="12" xfId="0" applyFont="1" applyBorder="1"/>
    <xf numFmtId="0" fontId="36" fillId="0" borderId="14" xfId="0" applyFont="1" applyBorder="1"/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45" xfId="0" applyFont="1" applyBorder="1"/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wrapText="1"/>
    </xf>
    <xf numFmtId="14" fontId="10" fillId="6" borderId="3" xfId="0" applyNumberFormat="1" applyFont="1" applyFill="1" applyBorder="1" applyAlignment="1">
      <alignment horizontal="left" wrapText="1"/>
    </xf>
    <xf numFmtId="14" fontId="10" fillId="6" borderId="10" xfId="0" applyNumberFormat="1" applyFont="1" applyFill="1" applyBorder="1" applyAlignment="1">
      <alignment horizontal="left" wrapText="1"/>
    </xf>
    <xf numFmtId="14" fontId="10" fillId="6" borderId="11" xfId="0" applyNumberFormat="1" applyFont="1" applyFill="1" applyBorder="1" applyAlignment="1">
      <alignment horizontal="left" wrapText="1"/>
    </xf>
    <xf numFmtId="14" fontId="10" fillId="6" borderId="57" xfId="0" applyNumberFormat="1" applyFont="1" applyFill="1" applyBorder="1" applyAlignment="1">
      <alignment horizontal="left" wrapText="1"/>
    </xf>
    <xf numFmtId="14" fontId="10" fillId="6" borderId="58" xfId="0" applyNumberFormat="1" applyFont="1" applyFill="1" applyBorder="1" applyAlignment="1">
      <alignment horizontal="left" wrapText="1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35" fillId="0" borderId="4" xfId="0" applyFont="1" applyBorder="1"/>
    <xf numFmtId="0" fontId="35" fillId="0" borderId="6" xfId="0" applyFont="1" applyBorder="1"/>
    <xf numFmtId="0" fontId="6" fillId="9" borderId="25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8" fillId="0" borderId="12" xfId="0" applyFont="1" applyBorder="1"/>
    <xf numFmtId="0" fontId="8" fillId="0" borderId="14" xfId="0" applyFont="1" applyBorder="1"/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17" fontId="17" fillId="0" borderId="10" xfId="0" applyNumberFormat="1" applyFont="1" applyBorder="1" applyAlignment="1">
      <alignment horizontal="left"/>
    </xf>
    <xf numFmtId="17" fontId="17" fillId="0" borderId="11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6" fillId="3" borderId="2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</cellXfs>
  <cellStyles count="3"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U1725"/>
  <sheetViews>
    <sheetView topLeftCell="B1" zoomScale="91" zoomScaleNormal="91" workbookViewId="0">
      <selection activeCell="N2" sqref="N2"/>
    </sheetView>
  </sheetViews>
  <sheetFormatPr baseColWidth="10" defaultColWidth="5.6640625" defaultRowHeight="13.2" x14ac:dyDescent="0.25"/>
  <cols>
    <col min="1" max="1" width="7.6640625" style="6" customWidth="1"/>
    <col min="2" max="2" width="12.88671875" style="6" customWidth="1"/>
    <col min="3" max="3" width="12.109375" style="6" customWidth="1"/>
    <col min="4" max="4" width="7.664062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510" t="s">
        <v>0</v>
      </c>
      <c r="B1" s="511"/>
      <c r="C1" s="511"/>
      <c r="D1" s="511"/>
      <c r="E1" s="511"/>
      <c r="F1" s="511"/>
      <c r="G1" s="511"/>
      <c r="H1" s="512"/>
      <c r="I1" s="1" t="s">
        <v>1</v>
      </c>
      <c r="J1" s="519" t="s">
        <v>2</v>
      </c>
      <c r="K1" s="519"/>
      <c r="L1" s="520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513"/>
      <c r="B2" s="514"/>
      <c r="C2" s="514"/>
      <c r="D2" s="514"/>
      <c r="E2" s="514"/>
      <c r="F2" s="514"/>
      <c r="G2" s="514"/>
      <c r="H2" s="515"/>
      <c r="I2" s="7" t="s">
        <v>4</v>
      </c>
      <c r="J2" s="521" t="s">
        <v>5</v>
      </c>
      <c r="K2" s="522"/>
      <c r="L2" s="8" t="s">
        <v>6</v>
      </c>
      <c r="M2" s="9" t="s">
        <v>7</v>
      </c>
      <c r="N2" s="10">
        <v>45778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516"/>
      <c r="B3" s="517"/>
      <c r="C3" s="517"/>
      <c r="D3" s="517"/>
      <c r="E3" s="517"/>
      <c r="F3" s="517"/>
      <c r="G3" s="517"/>
      <c r="H3" s="518"/>
      <c r="I3" s="12" t="s">
        <v>8</v>
      </c>
      <c r="J3" s="523" t="s">
        <v>9</v>
      </c>
      <c r="K3" s="523"/>
      <c r="L3" s="524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525" t="s">
        <v>12</v>
      </c>
      <c r="B5" s="525" t="s">
        <v>13</v>
      </c>
      <c r="C5" s="495" t="s">
        <v>14</v>
      </c>
      <c r="D5" s="496"/>
      <c r="E5" s="496"/>
      <c r="F5" s="503"/>
      <c r="G5" s="495" t="s">
        <v>15</v>
      </c>
      <c r="H5" s="496"/>
      <c r="I5" s="503"/>
      <c r="J5" s="525" t="s">
        <v>16</v>
      </c>
      <c r="K5" s="495" t="s">
        <v>17</v>
      </c>
      <c r="L5" s="503"/>
      <c r="M5" s="495" t="s">
        <v>18</v>
      </c>
      <c r="N5" s="496"/>
      <c r="O5" s="497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526"/>
      <c r="B6" s="526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526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" thickBot="1" x14ac:dyDescent="0.3">
      <c r="A7" s="408" t="s">
        <v>29</v>
      </c>
      <c r="B7" s="33">
        <v>2661.1289078613609</v>
      </c>
      <c r="C7" s="34">
        <v>0</v>
      </c>
      <c r="D7" s="35"/>
      <c r="E7" s="36">
        <v>0</v>
      </c>
      <c r="F7" s="37">
        <f t="shared" ref="F7:F10" si="0">B7+C7+E7</f>
        <v>2661.1289078613609</v>
      </c>
      <c r="G7" s="38">
        <f>I7-E42-E65</f>
        <v>576.89551641313051</v>
      </c>
      <c r="H7" s="39">
        <v>0</v>
      </c>
      <c r="I7" s="40">
        <f>E83</f>
        <v>576.89551641313051</v>
      </c>
      <c r="J7" s="33">
        <f t="shared" ref="J7:J10" si="1">F7-I7-H7</f>
        <v>2084.2333914482306</v>
      </c>
      <c r="K7" s="41">
        <v>2969</v>
      </c>
      <c r="L7" s="41">
        <v>2852</v>
      </c>
      <c r="M7" s="42">
        <f>I7</f>
        <v>576.89551641313051</v>
      </c>
      <c r="N7" s="43">
        <v>4.9960000000000004</v>
      </c>
      <c r="O7" s="44">
        <f t="shared" ref="O7:O10" si="2">M7*N7</f>
        <v>2882.17</v>
      </c>
      <c r="P7" s="45">
        <f t="shared" ref="P7:P10" si="3">L7-J7</f>
        <v>767.76660855176942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21" thickBot="1" x14ac:dyDescent="0.35">
      <c r="A8" s="408" t="s">
        <v>122</v>
      </c>
      <c r="B8" s="52">
        <v>624.87788971884879</v>
      </c>
      <c r="C8" s="34">
        <v>0</v>
      </c>
      <c r="D8" s="48"/>
      <c r="E8" s="39">
        <v>0</v>
      </c>
      <c r="F8" s="49">
        <f t="shared" si="0"/>
        <v>624.87788971884879</v>
      </c>
      <c r="G8" s="40">
        <f>I8-E54-E68-E51-E52</f>
        <v>49.483568075117368</v>
      </c>
      <c r="H8" s="39">
        <v>0</v>
      </c>
      <c r="I8" s="40">
        <f>E86</f>
        <v>49.483568075117368</v>
      </c>
      <c r="J8" s="33">
        <f t="shared" si="1"/>
        <v>575.39432164373147</v>
      </c>
      <c r="K8" s="41">
        <v>615</v>
      </c>
      <c r="L8" s="41">
        <v>560</v>
      </c>
      <c r="M8" s="42">
        <f t="shared" ref="M8:M10" si="4">I8</f>
        <v>49.483568075117368</v>
      </c>
      <c r="N8" s="50">
        <v>12.78</v>
      </c>
      <c r="O8" s="53">
        <f t="shared" si="2"/>
        <v>632.4</v>
      </c>
      <c r="P8" s="51">
        <f t="shared" si="3"/>
        <v>-15.394321643731473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09" t="s">
        <v>123</v>
      </c>
      <c r="B9" s="52">
        <v>536.77409362274773</v>
      </c>
      <c r="C9" s="34">
        <v>0</v>
      </c>
      <c r="D9" s="48"/>
      <c r="E9" s="39">
        <v>0</v>
      </c>
      <c r="F9" s="49">
        <f t="shared" si="0"/>
        <v>536.77409362274773</v>
      </c>
      <c r="G9" s="40">
        <f>I9-E69</f>
        <v>7.6152623211446739</v>
      </c>
      <c r="H9" s="39">
        <v>0</v>
      </c>
      <c r="I9" s="40">
        <f>E87</f>
        <v>7.6152623211446739</v>
      </c>
      <c r="J9" s="33">
        <f t="shared" si="1"/>
        <v>529.15883130160307</v>
      </c>
      <c r="K9" s="54">
        <v>540</v>
      </c>
      <c r="L9" s="54">
        <v>525</v>
      </c>
      <c r="M9" s="42">
        <f t="shared" si="4"/>
        <v>7.6152623211446739</v>
      </c>
      <c r="N9" s="50">
        <v>12.58</v>
      </c>
      <c r="O9" s="53">
        <f t="shared" si="2"/>
        <v>95.8</v>
      </c>
      <c r="P9" s="51">
        <f t="shared" si="3"/>
        <v>-4.1588313016030725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" thickBot="1" x14ac:dyDescent="0.35">
      <c r="A10" s="410" t="s">
        <v>34</v>
      </c>
      <c r="B10" s="55">
        <v>1819.7528880693503</v>
      </c>
      <c r="C10" s="34">
        <v>0</v>
      </c>
      <c r="D10" s="56"/>
      <c r="E10" s="57">
        <v>0</v>
      </c>
      <c r="F10" s="58">
        <f t="shared" si="0"/>
        <v>1819.7528880693503</v>
      </c>
      <c r="G10" s="59">
        <f>I10-E63-E70</f>
        <v>371.56486042692939</v>
      </c>
      <c r="H10" s="39">
        <v>0</v>
      </c>
      <c r="I10" s="60">
        <f>E88</f>
        <v>371.56486042692939</v>
      </c>
      <c r="J10" s="33">
        <f t="shared" si="1"/>
        <v>1448.1880276424208</v>
      </c>
      <c r="K10" s="61">
        <v>1833</v>
      </c>
      <c r="L10" s="61">
        <v>1449</v>
      </c>
      <c r="M10" s="62">
        <f t="shared" si="4"/>
        <v>371.56486042692939</v>
      </c>
      <c r="N10" s="63">
        <v>12.18</v>
      </c>
      <c r="O10" s="64">
        <f t="shared" si="2"/>
        <v>4525.66</v>
      </c>
      <c r="P10" s="51">
        <f t="shared" si="3"/>
        <v>0.81197235757917952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2" thickBot="1" x14ac:dyDescent="0.35">
      <c r="A11" s="65" t="s">
        <v>35</v>
      </c>
      <c r="B11" s="66" t="e">
        <f>B7+#REF!+#REF!+B8+B9+#REF!+B10</f>
        <v>#REF!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5642.5337792723076</v>
      </c>
      <c r="G11" s="71">
        <f>SUM(G7:G10)</f>
        <v>1005.5592072363219</v>
      </c>
      <c r="H11" s="66" t="e">
        <f>H8+H9+#REF!+H10</f>
        <v>#REF!</v>
      </c>
      <c r="I11" s="72">
        <f>SUM(I7:I10)</f>
        <v>1005.5592072363219</v>
      </c>
      <c r="J11" s="66">
        <f>SUM(J7:J10)</f>
        <v>4636.9745720359861</v>
      </c>
      <c r="K11" s="73">
        <f>SUM(K7:K10)</f>
        <v>5957</v>
      </c>
      <c r="L11" s="73"/>
      <c r="M11" s="74">
        <f>SUM(M7:M10)</f>
        <v>1005.5592072363219</v>
      </c>
      <c r="N11" s="75"/>
      <c r="O11" s="66">
        <f>SUM(O7:O10)</f>
        <v>8136.0300000000007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8" thickBot="1" x14ac:dyDescent="0.3">
      <c r="A12" s="498"/>
      <c r="B12" s="499"/>
      <c r="C12" s="499"/>
      <c r="D12" s="499"/>
      <c r="E12" s="499"/>
      <c r="F12" s="499"/>
      <c r="G12" s="499"/>
      <c r="H12" s="500"/>
      <c r="I12" s="501"/>
      <c r="J12" s="499"/>
      <c r="K12" s="500"/>
      <c r="L12" s="501"/>
      <c r="M12" s="499"/>
      <c r="N12" s="499"/>
      <c r="O12" s="50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5">
      <c r="A13" s="495" t="s">
        <v>36</v>
      </c>
      <c r="B13" s="503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24"/>
      <c r="M13" s="425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3.8" x14ac:dyDescent="0.25">
      <c r="A14" s="88"/>
      <c r="B14" s="23"/>
      <c r="C14" s="89" t="s">
        <v>48</v>
      </c>
      <c r="D14" s="90" t="s">
        <v>29</v>
      </c>
      <c r="E14" s="91">
        <f t="shared" ref="E14:E40" si="5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504" t="s">
        <v>50</v>
      </c>
      <c r="M14" s="505"/>
      <c r="N14" s="97">
        <f>+M11</f>
        <v>1005.5592072363219</v>
      </c>
      <c r="O14" s="98">
        <f>+O11</f>
        <v>8136.0300000000007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88"/>
      <c r="B15" s="23"/>
      <c r="C15" s="99" t="s">
        <v>48</v>
      </c>
      <c r="D15" s="100" t="s">
        <v>29</v>
      </c>
      <c r="E15" s="101">
        <f t="shared" si="5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506" t="s">
        <v>54</v>
      </c>
      <c r="M15" s="507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506" t="s">
        <v>56</v>
      </c>
      <c r="M16" s="507"/>
      <c r="N16" s="105">
        <v>0</v>
      </c>
      <c r="O16" s="106">
        <v>124.8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5">
      <c r="A17" s="88"/>
      <c r="C17" s="99" t="s">
        <v>48</v>
      </c>
      <c r="D17" s="100" t="s">
        <v>29</v>
      </c>
      <c r="E17" s="101">
        <f t="shared" si="5"/>
        <v>0</v>
      </c>
      <c r="F17" s="92">
        <v>6.06</v>
      </c>
      <c r="G17" s="93">
        <v>0</v>
      </c>
      <c r="H17" s="109"/>
      <c r="I17" s="110"/>
      <c r="J17" s="103"/>
      <c r="K17" s="111"/>
      <c r="L17" s="508" t="s">
        <v>57</v>
      </c>
      <c r="M17" s="509"/>
      <c r="N17" s="105">
        <v>0</v>
      </c>
      <c r="O17" s="106">
        <v>951.1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5">
      <c r="A18" s="88"/>
      <c r="C18" s="99" t="s">
        <v>48</v>
      </c>
      <c r="D18" s="100" t="s">
        <v>29</v>
      </c>
      <c r="E18" s="101">
        <f t="shared" si="5"/>
        <v>0</v>
      </c>
      <c r="F18" s="92">
        <v>6.06</v>
      </c>
      <c r="G18" s="93">
        <v>0</v>
      </c>
      <c r="H18" s="109"/>
      <c r="I18" s="112"/>
      <c r="J18" s="113"/>
      <c r="K18" s="111"/>
      <c r="L18" s="508" t="s">
        <v>58</v>
      </c>
      <c r="M18" s="509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3">
      <c r="A19" s="88"/>
      <c r="C19" s="99" t="s">
        <v>48</v>
      </c>
      <c r="D19" s="100" t="s">
        <v>29</v>
      </c>
      <c r="E19" s="101">
        <f t="shared" si="5"/>
        <v>0</v>
      </c>
      <c r="F19" s="92">
        <v>6.06</v>
      </c>
      <c r="G19" s="93">
        <v>0</v>
      </c>
      <c r="H19" s="109"/>
      <c r="I19" s="115"/>
      <c r="J19" s="116"/>
      <c r="K19" s="117"/>
      <c r="L19" s="467" t="s">
        <v>59</v>
      </c>
      <c r="M19" s="468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5">
      <c r="A20" s="88"/>
      <c r="C20" s="99" t="s">
        <v>48</v>
      </c>
      <c r="D20" s="100" t="s">
        <v>29</v>
      </c>
      <c r="E20" s="101">
        <f t="shared" si="5"/>
        <v>0</v>
      </c>
      <c r="F20" s="92">
        <v>6.06</v>
      </c>
      <c r="G20" s="93">
        <v>0</v>
      </c>
      <c r="H20" s="109"/>
      <c r="I20" s="483"/>
      <c r="J20" s="484"/>
      <c r="K20" s="118"/>
      <c r="L20" s="467" t="s">
        <v>60</v>
      </c>
      <c r="M20" s="468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3">
      <c r="A21" s="88"/>
      <c r="C21" s="99" t="s">
        <v>48</v>
      </c>
      <c r="D21" s="100" t="s">
        <v>29</v>
      </c>
      <c r="E21" s="101">
        <f t="shared" si="5"/>
        <v>0</v>
      </c>
      <c r="F21" s="92">
        <v>6.06</v>
      </c>
      <c r="G21" s="119">
        <v>0</v>
      </c>
      <c r="H21" s="109"/>
      <c r="I21" s="485" t="s">
        <v>61</v>
      </c>
      <c r="J21" s="486"/>
      <c r="K21" s="120"/>
      <c r="L21" s="487" t="s">
        <v>119</v>
      </c>
      <c r="M21" s="488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5">
      <c r="A22" s="88"/>
      <c r="C22" s="99" t="s">
        <v>48</v>
      </c>
      <c r="D22" s="100" t="s">
        <v>29</v>
      </c>
      <c r="E22" s="101">
        <f t="shared" si="5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89" t="s">
        <v>63</v>
      </c>
      <c r="M22" s="490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5">
      <c r="A23" s="88"/>
      <c r="C23" s="99" t="s">
        <v>48</v>
      </c>
      <c r="D23" s="100" t="s">
        <v>29</v>
      </c>
      <c r="E23" s="101">
        <f t="shared" si="5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91" t="s">
        <v>64</v>
      </c>
      <c r="M23" s="492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91" t="s">
        <v>66</v>
      </c>
      <c r="M24" s="492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3">
      <c r="A25" s="88"/>
      <c r="C25" s="99" t="s">
        <v>48</v>
      </c>
      <c r="D25" s="100" t="s">
        <v>29</v>
      </c>
      <c r="E25" s="101">
        <f t="shared" si="5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67" t="s">
        <v>68</v>
      </c>
      <c r="M25" s="468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3">
      <c r="A26" s="88"/>
      <c r="C26" s="99" t="s">
        <v>48</v>
      </c>
      <c r="D26" s="100" t="s">
        <v>29</v>
      </c>
      <c r="E26" s="101">
        <f t="shared" si="5"/>
        <v>0</v>
      </c>
      <c r="F26" s="92">
        <v>6.06</v>
      </c>
      <c r="G26" s="93">
        <v>0</v>
      </c>
      <c r="H26" s="127"/>
      <c r="I26" s="420"/>
      <c r="J26" s="421"/>
      <c r="K26" s="120"/>
      <c r="L26" s="467" t="s">
        <v>69</v>
      </c>
      <c r="M26" s="468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4.4" x14ac:dyDescent="0.3">
      <c r="A27" s="88"/>
      <c r="C27" s="99" t="s">
        <v>48</v>
      </c>
      <c r="D27" s="100" t="s">
        <v>29</v>
      </c>
      <c r="E27" s="101">
        <f t="shared" si="5"/>
        <v>0</v>
      </c>
      <c r="F27" s="92">
        <v>6.06</v>
      </c>
      <c r="G27" s="93">
        <v>0</v>
      </c>
      <c r="H27" s="100"/>
      <c r="I27" s="133"/>
      <c r="J27" s="134"/>
      <c r="K27" s="135"/>
      <c r="L27" s="493" t="s">
        <v>70</v>
      </c>
      <c r="M27" s="494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471"/>
      <c r="B28" s="472"/>
      <c r="C28" s="99" t="s">
        <v>48</v>
      </c>
      <c r="D28" s="100" t="s">
        <v>29</v>
      </c>
      <c r="E28" s="101">
        <f t="shared" si="5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72</v>
      </c>
      <c r="B29" s="141"/>
      <c r="C29" s="99" t="s">
        <v>48</v>
      </c>
      <c r="D29" s="100" t="s">
        <v>29</v>
      </c>
      <c r="E29" s="101">
        <f t="shared" si="5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63.5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72</v>
      </c>
      <c r="B30" s="141"/>
      <c r="C30" s="99" t="s">
        <v>48</v>
      </c>
      <c r="D30" s="100" t="s">
        <v>29</v>
      </c>
      <c r="E30" s="101">
        <f t="shared" si="5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5">
      <c r="A31" s="140" t="s">
        <v>72</v>
      </c>
      <c r="B31" s="141"/>
      <c r="C31" s="99" t="s">
        <v>48</v>
      </c>
      <c r="D31" s="100" t="s">
        <v>29</v>
      </c>
      <c r="E31" s="101">
        <f t="shared" si="5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5">
      <c r="A32" s="140" t="s">
        <v>72</v>
      </c>
      <c r="B32" s="141"/>
      <c r="C32" s="99" t="s">
        <v>48</v>
      </c>
      <c r="D32" s="100" t="s">
        <v>29</v>
      </c>
      <c r="E32" s="101">
        <f t="shared" si="5"/>
        <v>0</v>
      </c>
      <c r="F32" s="92">
        <v>6.06</v>
      </c>
      <c r="G32" s="93">
        <v>0</v>
      </c>
      <c r="H32" s="100"/>
      <c r="I32" s="88"/>
      <c r="J32" s="142"/>
      <c r="K32" s="143"/>
      <c r="L32" s="467" t="s">
        <v>76</v>
      </c>
      <c r="M32" s="468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/>
      <c r="B33" s="141"/>
      <c r="C33" s="99" t="s">
        <v>48</v>
      </c>
      <c r="D33" s="100" t="s">
        <v>29</v>
      </c>
      <c r="E33" s="101">
        <f t="shared" si="5"/>
        <v>0</v>
      </c>
      <c r="F33" s="92">
        <v>6.06</v>
      </c>
      <c r="G33" s="93">
        <v>0</v>
      </c>
      <c r="H33" s="100"/>
      <c r="I33" s="88"/>
      <c r="J33" s="142"/>
      <c r="K33" s="143"/>
      <c r="L33" s="469" t="s">
        <v>118</v>
      </c>
      <c r="M33" s="470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 t="s">
        <v>72</v>
      </c>
      <c r="B34" s="141"/>
      <c r="C34" s="99" t="s">
        <v>48</v>
      </c>
      <c r="D34" s="100" t="s">
        <v>29</v>
      </c>
      <c r="E34" s="101">
        <f t="shared" si="5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117</v>
      </c>
      <c r="M34" s="144"/>
      <c r="N34" s="114">
        <v>2.9420000000000002</v>
      </c>
      <c r="O34" s="106">
        <v>0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5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8" thickBot="1" x14ac:dyDescent="0.3">
      <c r="A36" s="140"/>
      <c r="B36" s="141"/>
      <c r="C36" s="99" t="s">
        <v>48</v>
      </c>
      <c r="D36" s="100" t="s">
        <v>29</v>
      </c>
      <c r="E36" s="101">
        <f t="shared" si="5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3">
      <c r="A37" s="471"/>
      <c r="B37" s="472"/>
      <c r="C37" s="99" t="s">
        <v>48</v>
      </c>
      <c r="D37" s="100" t="s">
        <v>29</v>
      </c>
      <c r="E37" s="101">
        <f t="shared" si="5"/>
        <v>0</v>
      </c>
      <c r="F37" s="92">
        <v>6.06</v>
      </c>
      <c r="G37" s="93">
        <v>0</v>
      </c>
      <c r="H37" s="100"/>
      <c r="I37" s="128"/>
      <c r="J37" s="129"/>
      <c r="K37" s="22"/>
      <c r="L37" s="473" t="s">
        <v>78</v>
      </c>
      <c r="M37" s="474"/>
      <c r="N37" s="114">
        <v>0</v>
      </c>
      <c r="O37" s="154">
        <f>O14-O15-O16-O17-O18-O19-O20-O21-O22-O23-O24-O25-O26-O27-O28-O29-O30-O31-O32-O33-O34-O35-O36</f>
        <v>6996.63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3">
      <c r="A38" s="471"/>
      <c r="B38" s="472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20" t="s">
        <v>79</v>
      </c>
      <c r="J38" s="421"/>
      <c r="K38" s="424" t="s">
        <v>80</v>
      </c>
      <c r="L38" s="475"/>
      <c r="M38" s="475"/>
      <c r="N38" s="475"/>
      <c r="O38" s="42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476" t="s">
        <v>72</v>
      </c>
      <c r="B39" s="477"/>
      <c r="C39" s="99" t="s">
        <v>48</v>
      </c>
      <c r="D39" s="100" t="s">
        <v>29</v>
      </c>
      <c r="E39" s="101">
        <f t="shared" si="5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 t="s">
        <v>82</v>
      </c>
      <c r="B40" s="23"/>
      <c r="C40" s="99" t="s">
        <v>48</v>
      </c>
      <c r="D40" s="100" t="s">
        <v>29</v>
      </c>
      <c r="E40" s="101">
        <f t="shared" si="5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8" thickBot="1" x14ac:dyDescent="0.3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478" t="s">
        <v>87</v>
      </c>
      <c r="B42" s="479"/>
      <c r="C42" s="479"/>
      <c r="D42" s="480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4.4" thickBot="1" x14ac:dyDescent="0.3">
      <c r="A44" s="88"/>
      <c r="B44" s="23"/>
      <c r="C44" s="99" t="s">
        <v>48</v>
      </c>
      <c r="D44" s="100">
        <v>95</v>
      </c>
      <c r="E44" s="183">
        <f t="shared" ref="E44:E54" si="6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 t="s">
        <v>72</v>
      </c>
      <c r="B45" s="23"/>
      <c r="C45" s="99" t="s">
        <v>48</v>
      </c>
      <c r="D45" s="100">
        <v>90</v>
      </c>
      <c r="E45" s="183">
        <f t="shared" si="6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5">
      <c r="A46" s="88"/>
      <c r="B46" s="23"/>
      <c r="C46" s="99" t="s">
        <v>48</v>
      </c>
      <c r="D46" s="100">
        <v>90</v>
      </c>
      <c r="E46" s="183">
        <f t="shared" si="6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8" thickBot="1" x14ac:dyDescent="0.3">
      <c r="A47" s="198" t="s">
        <v>72</v>
      </c>
      <c r="B47" s="23"/>
      <c r="C47" s="99" t="s">
        <v>48</v>
      </c>
      <c r="D47" s="100">
        <v>90</v>
      </c>
      <c r="E47" s="183">
        <f t="shared" si="6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5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81" t="s">
        <v>91</v>
      </c>
      <c r="J48" s="482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3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31"/>
      <c r="J49" s="432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198"/>
      <c r="B50" s="23"/>
      <c r="C50" s="99" t="s">
        <v>48</v>
      </c>
      <c r="D50" s="100">
        <v>90</v>
      </c>
      <c r="E50" s="183">
        <f t="shared" si="6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5">
      <c r="A51" s="465" t="s">
        <v>92</v>
      </c>
      <c r="B51" s="466"/>
      <c r="C51" s="99" t="s">
        <v>48</v>
      </c>
      <c r="D51" s="100">
        <v>90</v>
      </c>
      <c r="E51" s="183">
        <f t="shared" si="6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5"/>
      <c r="B52" s="466"/>
      <c r="C52" s="99" t="s">
        <v>48</v>
      </c>
      <c r="D52" s="100">
        <v>90</v>
      </c>
      <c r="E52" s="183">
        <f t="shared" si="6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4.4" thickBot="1" x14ac:dyDescent="0.3">
      <c r="A53" s="459"/>
      <c r="B53" s="46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2" thickBot="1" x14ac:dyDescent="0.3">
      <c r="A54" s="229"/>
      <c r="B54" s="230"/>
      <c r="C54" s="231" t="s">
        <v>48</v>
      </c>
      <c r="D54" s="232">
        <v>90</v>
      </c>
      <c r="E54" s="233">
        <f t="shared" si="6"/>
        <v>0</v>
      </c>
      <c r="F54" s="234">
        <v>12.29</v>
      </c>
      <c r="G54" s="235">
        <v>0</v>
      </c>
      <c r="H54" s="236"/>
      <c r="I54" s="424"/>
      <c r="J54" s="425"/>
      <c r="K54" s="237"/>
      <c r="L54" s="461" t="s">
        <v>93</v>
      </c>
      <c r="M54" s="462"/>
      <c r="N54" s="463" t="s">
        <v>94</v>
      </c>
      <c r="O54" s="46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" thickBot="1" x14ac:dyDescent="0.35">
      <c r="A55" s="446" t="s">
        <v>95</v>
      </c>
      <c r="B55" s="447"/>
      <c r="C55" s="447"/>
      <c r="D55" s="448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24"/>
      <c r="M55" s="425"/>
      <c r="N55" s="244" t="s">
        <v>96</v>
      </c>
      <c r="O55" s="245">
        <v>4239.3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4.4" x14ac:dyDescent="0.3">
      <c r="A56" s="453"/>
      <c r="B56" s="454"/>
      <c r="C56" s="246" t="s">
        <v>48</v>
      </c>
      <c r="D56" s="90" t="s">
        <v>34</v>
      </c>
      <c r="E56" s="247">
        <f t="shared" ref="E56:E62" si="7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8" thickBot="1" x14ac:dyDescent="0.3">
      <c r="A57" s="455"/>
      <c r="B57" s="456"/>
      <c r="C57" s="252" t="s">
        <v>48</v>
      </c>
      <c r="D57" s="100" t="s">
        <v>34</v>
      </c>
      <c r="E57" s="247">
        <f t="shared" si="7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2757.4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57"/>
      <c r="B58" s="458"/>
      <c r="C58" s="218" t="s">
        <v>48</v>
      </c>
      <c r="D58" s="100" t="s">
        <v>34</v>
      </c>
      <c r="E58" s="256">
        <f t="shared" si="7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4.4" thickBot="1" x14ac:dyDescent="0.3">
      <c r="A59" s="436"/>
      <c r="B59" s="437"/>
      <c r="C59" s="218" t="s">
        <v>48</v>
      </c>
      <c r="D59" s="219" t="s">
        <v>34</v>
      </c>
      <c r="E59" s="263">
        <f t="shared" si="7"/>
        <v>0</v>
      </c>
      <c r="F59" s="253">
        <v>10.09</v>
      </c>
      <c r="G59" s="263">
        <v>0</v>
      </c>
      <c r="H59" s="264"/>
      <c r="I59" s="424"/>
      <c r="J59" s="425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36"/>
      <c r="B60" s="437"/>
      <c r="C60" s="218" t="s">
        <v>48</v>
      </c>
      <c r="D60" s="267" t="s">
        <v>34</v>
      </c>
      <c r="E60" s="268">
        <f t="shared" si="7"/>
        <v>0</v>
      </c>
      <c r="F60" s="253">
        <v>10.09</v>
      </c>
      <c r="G60" s="256">
        <v>0</v>
      </c>
      <c r="H60" s="269"/>
      <c r="I60" s="133"/>
      <c r="J60" s="242"/>
      <c r="K60" s="243"/>
      <c r="L60" s="424"/>
      <c r="M60" s="425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" thickBot="1" x14ac:dyDescent="0.35">
      <c r="A61" s="436"/>
      <c r="B61" s="437"/>
      <c r="C61" s="218" t="s">
        <v>48</v>
      </c>
      <c r="D61" s="100" t="s">
        <v>34</v>
      </c>
      <c r="E61" s="256">
        <f t="shared" si="7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6996.7000000000007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8" thickBot="1" x14ac:dyDescent="0.3">
      <c r="A62" s="438"/>
      <c r="B62" s="439"/>
      <c r="C62" s="274" t="s">
        <v>48</v>
      </c>
      <c r="D62" s="275" t="s">
        <v>34</v>
      </c>
      <c r="E62" s="276">
        <f t="shared" si="7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40"/>
      <c r="O62" s="44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4.4" thickBot="1" x14ac:dyDescent="0.3">
      <c r="A63" s="446" t="s">
        <v>101</v>
      </c>
      <c r="B63" s="447"/>
      <c r="C63" s="447"/>
      <c r="D63" s="448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442"/>
      <c r="O63" s="443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428" t="s">
        <v>102</v>
      </c>
      <c r="B64" s="429"/>
      <c r="C64" s="429"/>
      <c r="D64" s="430"/>
      <c r="E64" s="284">
        <f>+E42+E55+E63</f>
        <v>0</v>
      </c>
      <c r="F64" s="285">
        <v>5.1849999999999996</v>
      </c>
      <c r="G64" s="286">
        <v>0</v>
      </c>
      <c r="H64" s="241"/>
      <c r="I64" s="424"/>
      <c r="J64" s="425"/>
      <c r="K64" s="243"/>
      <c r="L64" s="185" t="s">
        <v>67</v>
      </c>
      <c r="M64" s="265">
        <f>+M61-M62+M63</f>
        <v>0</v>
      </c>
      <c r="N64" s="442"/>
      <c r="O64" s="443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" thickBot="1" x14ac:dyDescent="0.35">
      <c r="A65" s="449" t="s">
        <v>103</v>
      </c>
      <c r="B65" s="450"/>
      <c r="C65" s="287"/>
      <c r="D65" s="288" t="s">
        <v>29</v>
      </c>
      <c r="E65" s="289">
        <f t="shared" ref="E65:E70" si="8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451"/>
      <c r="M65" s="452"/>
      <c r="N65" s="444"/>
      <c r="O65" s="445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8" thickBot="1" x14ac:dyDescent="0.3">
      <c r="A66" s="418" t="s">
        <v>103</v>
      </c>
      <c r="B66" s="419"/>
      <c r="C66" s="218"/>
      <c r="D66" s="219">
        <v>97</v>
      </c>
      <c r="E66" s="293">
        <f t="shared" si="8"/>
        <v>0</v>
      </c>
      <c r="F66" s="294">
        <v>15.1</v>
      </c>
      <c r="G66" s="291">
        <v>0</v>
      </c>
      <c r="H66" s="241"/>
      <c r="I66" s="122"/>
      <c r="J66" s="147"/>
      <c r="K66" s="243"/>
      <c r="L66" s="420"/>
      <c r="M66" s="421"/>
      <c r="N66" s="422"/>
      <c r="O66" s="423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" thickBot="1" x14ac:dyDescent="0.35">
      <c r="A67" s="418" t="s">
        <v>103</v>
      </c>
      <c r="B67" s="419"/>
      <c r="C67" s="99"/>
      <c r="D67" s="219">
        <v>95</v>
      </c>
      <c r="E67" s="295">
        <f t="shared" si="8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4.4" thickBot="1" x14ac:dyDescent="0.3">
      <c r="A68" s="418" t="s">
        <v>103</v>
      </c>
      <c r="B68" s="419"/>
      <c r="C68" s="297"/>
      <c r="D68" s="298">
        <v>90</v>
      </c>
      <c r="E68" s="295">
        <f t="shared" si="8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8" thickBot="1" x14ac:dyDescent="0.3">
      <c r="A69" s="418" t="s">
        <v>103</v>
      </c>
      <c r="B69" s="419"/>
      <c r="C69" s="303"/>
      <c r="D69" s="219">
        <v>84</v>
      </c>
      <c r="E69" s="295">
        <f t="shared" si="8"/>
        <v>0</v>
      </c>
      <c r="F69" s="294">
        <v>11.3</v>
      </c>
      <c r="G69" s="291">
        <v>0</v>
      </c>
      <c r="H69" s="100"/>
      <c r="I69" s="424"/>
      <c r="J69" s="425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" thickBot="1" x14ac:dyDescent="0.35">
      <c r="A70" s="426" t="s">
        <v>103</v>
      </c>
      <c r="B70" s="427"/>
      <c r="C70" s="308"/>
      <c r="D70" s="232" t="s">
        <v>34</v>
      </c>
      <c r="E70" s="295">
        <f t="shared" si="8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8" thickBot="1" x14ac:dyDescent="0.3">
      <c r="A71" s="428"/>
      <c r="B71" s="429"/>
      <c r="C71" s="429"/>
      <c r="D71" s="430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31"/>
      <c r="M71" s="432"/>
      <c r="N71" s="422"/>
      <c r="O71" s="42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3">
      <c r="A72" s="433" t="s">
        <v>106</v>
      </c>
      <c r="B72" s="434"/>
      <c r="C72" s="434"/>
      <c r="D72" s="435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411"/>
      <c r="B73" s="412"/>
      <c r="C73" s="413"/>
      <c r="D73" s="322" t="s">
        <v>29</v>
      </c>
      <c r="E73" s="323">
        <f t="shared" ref="E73:E78" si="9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5">
      <c r="A74" s="411"/>
      <c r="B74" s="412"/>
      <c r="C74" s="413"/>
      <c r="D74" s="322" t="s">
        <v>107</v>
      </c>
      <c r="E74" s="323">
        <f t="shared" si="9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8" x14ac:dyDescent="0.25">
      <c r="A75" s="337"/>
      <c r="B75" s="32" t="s">
        <v>108</v>
      </c>
      <c r="C75" s="338" t="s">
        <v>109</v>
      </c>
      <c r="D75" s="322" t="s">
        <v>107</v>
      </c>
      <c r="E75" s="323">
        <f t="shared" si="9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3">
      <c r="A76" s="411" t="s">
        <v>110</v>
      </c>
      <c r="B76" s="412"/>
      <c r="C76" s="4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3">
      <c r="A77" s="411" t="s">
        <v>110</v>
      </c>
      <c r="B77" s="412"/>
      <c r="C77" s="413"/>
      <c r="D77" s="322" t="s">
        <v>29</v>
      </c>
      <c r="E77" s="323">
        <f t="shared" si="9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4.4" thickBot="1" x14ac:dyDescent="0.3">
      <c r="A78" s="302"/>
      <c r="D78" s="322" t="s">
        <v>107</v>
      </c>
      <c r="E78" s="323">
        <f t="shared" si="9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8" thickBot="1" x14ac:dyDescent="0.3">
      <c r="A79" s="414"/>
      <c r="B79" s="415"/>
      <c r="C79" s="416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7.0000000000618456E-2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5">
      <c r="A81" s="417"/>
      <c r="B81" s="417"/>
      <c r="C81" s="360"/>
      <c r="D81" s="363"/>
      <c r="E81" s="262"/>
      <c r="F81" s="364"/>
      <c r="G81" s="262"/>
      <c r="H81" s="161"/>
      <c r="I81" s="161"/>
      <c r="J81" s="361"/>
      <c r="K81" s="365">
        <v>6439.9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8" thickBot="1" x14ac:dyDescent="0.3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6632.8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/>
      <c r="B83" s="360"/>
      <c r="C83" s="360"/>
      <c r="D83" s="376" t="s">
        <v>29</v>
      </c>
      <c r="E83" s="377">
        <f>G83/F83</f>
        <v>576.89551641313051</v>
      </c>
      <c r="F83" s="378">
        <v>4.9960000000000004</v>
      </c>
      <c r="G83" s="379">
        <v>2882.17</v>
      </c>
      <c r="H83" s="161"/>
      <c r="I83" s="371"/>
      <c r="J83" s="380"/>
      <c r="K83" s="365">
        <v>6662.2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6996.7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32</v>
      </c>
      <c r="E86" s="377">
        <f>G86/F86</f>
        <v>49.483568075117368</v>
      </c>
      <c r="F86" s="299">
        <v>12.78</v>
      </c>
      <c r="G86" s="392">
        <v>632.4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84" t="s">
        <v>33</v>
      </c>
      <c r="E87" s="377">
        <f>G87/F87</f>
        <v>7.6152623211446739</v>
      </c>
      <c r="F87" s="294">
        <v>12.58</v>
      </c>
      <c r="G87" s="392">
        <v>95.8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397" t="s">
        <v>34</v>
      </c>
      <c r="E88" s="377">
        <f>+G88/F88</f>
        <v>371.56486042692939</v>
      </c>
      <c r="F88" s="398">
        <v>12.18</v>
      </c>
      <c r="G88" s="392">
        <v>4525.66</v>
      </c>
      <c r="H88" s="161"/>
      <c r="I88" s="399">
        <v>0</v>
      </c>
      <c r="J88" s="371"/>
      <c r="K88" s="391">
        <f>SUM(K81:K87)</f>
        <v>26731.600000000002</v>
      </c>
      <c r="L88" s="161" t="s">
        <v>116</v>
      </c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" thickBot="1" x14ac:dyDescent="0.35">
      <c r="A89" s="161"/>
      <c r="B89" s="161"/>
      <c r="C89" s="161"/>
      <c r="D89" s="400"/>
      <c r="E89" s="401">
        <f>E83+E84+E85+E86+E87+E88</f>
        <v>1005.5592072363219</v>
      </c>
      <c r="F89" s="402"/>
      <c r="G89" s="392">
        <f>SUM(G83:G88)</f>
        <v>8136.0300000000007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53:B53"/>
    <mergeCell ref="I54:J54"/>
    <mergeCell ref="L54:M54"/>
    <mergeCell ref="N54:O54"/>
    <mergeCell ref="A55:D55"/>
    <mergeCell ref="L55:M55"/>
    <mergeCell ref="A56:B56"/>
    <mergeCell ref="A57:B57"/>
    <mergeCell ref="A58:B58"/>
    <mergeCell ref="A59:B59"/>
    <mergeCell ref="I59:J59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A74:C74"/>
    <mergeCell ref="A76:C76"/>
    <mergeCell ref="A77:C77"/>
    <mergeCell ref="A79:C79"/>
    <mergeCell ref="A81:B81"/>
  </mergeCells>
  <pageMargins left="0.7" right="0.7" top="0.75" bottom="0.75" header="0.3" footer="0.3"/>
  <pageSetup paperSize="9" scale="3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U1725"/>
  <sheetViews>
    <sheetView tabSelected="1" zoomScale="84" zoomScaleNormal="84" workbookViewId="0">
      <selection activeCell="E65" sqref="E65"/>
    </sheetView>
  </sheetViews>
  <sheetFormatPr baseColWidth="10" defaultColWidth="5.6640625" defaultRowHeight="13.2" x14ac:dyDescent="0.25"/>
  <cols>
    <col min="1" max="1" width="11.5546875" style="6" customWidth="1"/>
    <col min="2" max="2" width="12.88671875" style="6" customWidth="1"/>
    <col min="3" max="3" width="12.109375" style="6" customWidth="1"/>
    <col min="4" max="4" width="11.554687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510" t="s">
        <v>0</v>
      </c>
      <c r="B1" s="511"/>
      <c r="C1" s="511"/>
      <c r="D1" s="511"/>
      <c r="E1" s="511"/>
      <c r="F1" s="511"/>
      <c r="G1" s="511"/>
      <c r="H1" s="512"/>
      <c r="I1" s="1" t="s">
        <v>1</v>
      </c>
      <c r="J1" s="519" t="s">
        <v>2</v>
      </c>
      <c r="K1" s="519"/>
      <c r="L1" s="520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513"/>
      <c r="B2" s="514"/>
      <c r="C2" s="514"/>
      <c r="D2" s="514"/>
      <c r="E2" s="514"/>
      <c r="F2" s="514"/>
      <c r="G2" s="514"/>
      <c r="H2" s="515"/>
      <c r="I2" s="7" t="s">
        <v>4</v>
      </c>
      <c r="J2" s="521" t="s">
        <v>5</v>
      </c>
      <c r="K2" s="522"/>
      <c r="L2" s="8" t="s">
        <v>6</v>
      </c>
      <c r="M2" s="9" t="s">
        <v>7</v>
      </c>
      <c r="N2" s="10">
        <v>45779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516"/>
      <c r="B3" s="517"/>
      <c r="C3" s="517"/>
      <c r="D3" s="517"/>
      <c r="E3" s="517"/>
      <c r="F3" s="517"/>
      <c r="G3" s="517"/>
      <c r="H3" s="518"/>
      <c r="I3" s="12" t="s">
        <v>8</v>
      </c>
      <c r="J3" s="523" t="s">
        <v>9</v>
      </c>
      <c r="K3" s="523"/>
      <c r="L3" s="524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525" t="s">
        <v>12</v>
      </c>
      <c r="B5" s="525" t="s">
        <v>13</v>
      </c>
      <c r="C5" s="495" t="s">
        <v>14</v>
      </c>
      <c r="D5" s="496"/>
      <c r="E5" s="496"/>
      <c r="F5" s="503"/>
      <c r="G5" s="495" t="s">
        <v>15</v>
      </c>
      <c r="H5" s="496"/>
      <c r="I5" s="503"/>
      <c r="J5" s="525" t="s">
        <v>16</v>
      </c>
      <c r="K5" s="495" t="s">
        <v>17</v>
      </c>
      <c r="L5" s="503"/>
      <c r="M5" s="495" t="s">
        <v>18</v>
      </c>
      <c r="N5" s="496"/>
      <c r="O5" s="497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526"/>
      <c r="B6" s="526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526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" thickBot="1" x14ac:dyDescent="0.3">
      <c r="A7" s="408" t="s">
        <v>29</v>
      </c>
      <c r="B7" s="33">
        <v>2084.2333914482306</v>
      </c>
      <c r="C7" s="34">
        <v>0</v>
      </c>
      <c r="D7" s="35"/>
      <c r="E7" s="36">
        <v>0</v>
      </c>
      <c r="F7" s="37">
        <f t="shared" ref="F7:F10" si="0">B7+C7+E7</f>
        <v>2084.2333914482306</v>
      </c>
      <c r="G7" s="38">
        <f>I7-E42-E65</f>
        <v>536.056845476381</v>
      </c>
      <c r="H7" s="39">
        <v>0</v>
      </c>
      <c r="I7" s="40">
        <f>E83</f>
        <v>536.056845476381</v>
      </c>
      <c r="J7" s="33">
        <f>F7-I7-H7</f>
        <v>1548.1765459718495</v>
      </c>
      <c r="K7" s="41">
        <v>2852</v>
      </c>
      <c r="L7" s="41">
        <v>2146</v>
      </c>
      <c r="M7" s="42">
        <f>I7</f>
        <v>536.056845476381</v>
      </c>
      <c r="N7" s="43">
        <v>4.9960000000000004</v>
      </c>
      <c r="O7" s="44">
        <f t="shared" ref="O7:O10" si="1">M7*N7</f>
        <v>2678.14</v>
      </c>
      <c r="P7" s="45">
        <f t="shared" ref="P7:P10" si="2">L7-J7</f>
        <v>597.82345402815054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15" thickBot="1" x14ac:dyDescent="0.35">
      <c r="A8" s="408" t="s">
        <v>122</v>
      </c>
      <c r="B8" s="52">
        <v>575.39432164373147</v>
      </c>
      <c r="C8" s="34">
        <v>0</v>
      </c>
      <c r="D8" s="48"/>
      <c r="E8" s="39">
        <v>0</v>
      </c>
      <c r="F8" s="49">
        <f t="shared" si="0"/>
        <v>575.39432164373147</v>
      </c>
      <c r="G8" s="40">
        <f>I8-E54-E68-E51-E52</f>
        <v>65.493740219092331</v>
      </c>
      <c r="H8" s="39">
        <v>0</v>
      </c>
      <c r="I8" s="40">
        <f>E86</f>
        <v>65.493740219092331</v>
      </c>
      <c r="J8" s="33">
        <f>F8-I8-H8</f>
        <v>509.90058142463914</v>
      </c>
      <c r="K8" s="41">
        <v>560</v>
      </c>
      <c r="L8" s="41">
        <v>490</v>
      </c>
      <c r="M8" s="42">
        <f t="shared" ref="M8:M10" si="3">I8</f>
        <v>65.493740219092331</v>
      </c>
      <c r="N8" s="50">
        <v>12.78</v>
      </c>
      <c r="O8" s="53">
        <f t="shared" si="1"/>
        <v>837.01</v>
      </c>
      <c r="P8" s="51">
        <f t="shared" si="2"/>
        <v>-19.900581424639142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09" t="s">
        <v>123</v>
      </c>
      <c r="B9" s="52">
        <v>529.15883130160307</v>
      </c>
      <c r="C9" s="34">
        <v>0</v>
      </c>
      <c r="D9" s="48"/>
      <c r="E9" s="39">
        <v>0</v>
      </c>
      <c r="F9" s="49">
        <f t="shared" si="0"/>
        <v>529.15883130160307</v>
      </c>
      <c r="G9" s="40">
        <f>I9-E69</f>
        <v>8.3465818759936408</v>
      </c>
      <c r="H9" s="39">
        <v>0</v>
      </c>
      <c r="I9" s="40">
        <f>E87</f>
        <v>8.3465818759936408</v>
      </c>
      <c r="J9" s="33">
        <f>F9-I9-H9</f>
        <v>520.81224942560948</v>
      </c>
      <c r="K9" s="54">
        <v>525</v>
      </c>
      <c r="L9" s="54">
        <v>520</v>
      </c>
      <c r="M9" s="42">
        <f t="shared" si="3"/>
        <v>8.3465818759936408</v>
      </c>
      <c r="N9" s="50">
        <v>12.58</v>
      </c>
      <c r="O9" s="53">
        <f t="shared" si="1"/>
        <v>105</v>
      </c>
      <c r="P9" s="51">
        <f t="shared" si="2"/>
        <v>-0.81224942560947966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" thickBot="1" x14ac:dyDescent="0.35">
      <c r="A10" s="410" t="s">
        <v>34</v>
      </c>
      <c r="B10" s="55">
        <v>1448.1880276424208</v>
      </c>
      <c r="C10" s="34">
        <v>0</v>
      </c>
      <c r="D10" s="56"/>
      <c r="E10" s="57">
        <v>0</v>
      </c>
      <c r="F10" s="58">
        <f t="shared" si="0"/>
        <v>1448.1880276424208</v>
      </c>
      <c r="G10" s="59">
        <f>I10-E63-E70</f>
        <v>366.56568144499181</v>
      </c>
      <c r="H10" s="39">
        <v>0</v>
      </c>
      <c r="I10" s="60">
        <f>E88</f>
        <v>366.56568144499181</v>
      </c>
      <c r="J10" s="33">
        <f>F10-I10-H10</f>
        <v>1081.6223461974291</v>
      </c>
      <c r="K10" s="61">
        <v>1449</v>
      </c>
      <c r="L10" s="61">
        <v>1096</v>
      </c>
      <c r="M10" s="62">
        <f t="shared" si="3"/>
        <v>366.56568144499181</v>
      </c>
      <c r="N10" s="63">
        <v>12.18</v>
      </c>
      <c r="O10" s="64">
        <f t="shared" si="1"/>
        <v>4464.7700000000004</v>
      </c>
      <c r="P10" s="51">
        <f t="shared" si="2"/>
        <v>14.377653802570876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2" thickBot="1" x14ac:dyDescent="0.35">
      <c r="A11" s="65" t="s">
        <v>35</v>
      </c>
      <c r="B11" s="66">
        <f>SUM(B7:B10)</f>
        <v>4636.9745720359861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4636.9745720359861</v>
      </c>
      <c r="G11" s="71">
        <f>SUM(G7:G10)</f>
        <v>976.46284901645868</v>
      </c>
      <c r="H11" s="66" t="e">
        <f>H8+H9+#REF!+H10</f>
        <v>#REF!</v>
      </c>
      <c r="I11" s="72">
        <f>SUM(I7:I10)</f>
        <v>976.46284901645868</v>
      </c>
      <c r="J11" s="66">
        <f>SUM(J7:J10)</f>
        <v>3660.5117230195274</v>
      </c>
      <c r="K11" s="73">
        <f>SUM(K7:K10)</f>
        <v>5386</v>
      </c>
      <c r="L11" s="73"/>
      <c r="M11" s="74">
        <f>SUM(M7:M10)</f>
        <v>976.46284901645868</v>
      </c>
      <c r="N11" s="75"/>
      <c r="O11" s="66">
        <f>SUM(O7:O10)</f>
        <v>8084.92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8" thickBot="1" x14ac:dyDescent="0.3">
      <c r="A12" s="498"/>
      <c r="B12" s="499"/>
      <c r="C12" s="499"/>
      <c r="D12" s="499"/>
      <c r="E12" s="499"/>
      <c r="F12" s="499"/>
      <c r="G12" s="499"/>
      <c r="H12" s="500"/>
      <c r="I12" s="501"/>
      <c r="J12" s="499"/>
      <c r="K12" s="500"/>
      <c r="L12" s="501"/>
      <c r="M12" s="499"/>
      <c r="N12" s="499"/>
      <c r="O12" s="50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5">
      <c r="A13" s="495" t="s">
        <v>36</v>
      </c>
      <c r="B13" s="503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24"/>
      <c r="M13" s="425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3.8" x14ac:dyDescent="0.25">
      <c r="A14" s="88"/>
      <c r="B14" s="23"/>
      <c r="C14" s="89" t="s">
        <v>48</v>
      </c>
      <c r="D14" s="90" t="s">
        <v>29</v>
      </c>
      <c r="E14" s="91">
        <f t="shared" ref="E14:E40" si="4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504" t="s">
        <v>50</v>
      </c>
      <c r="M14" s="505"/>
      <c r="N14" s="97">
        <f>+M11</f>
        <v>976.46284901645868</v>
      </c>
      <c r="O14" s="98">
        <f>+O11</f>
        <v>8084.92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88"/>
      <c r="B15" s="23"/>
      <c r="C15" s="99" t="s">
        <v>48</v>
      </c>
      <c r="D15" s="100" t="s">
        <v>29</v>
      </c>
      <c r="E15" s="101">
        <f t="shared" si="4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506" t="s">
        <v>54</v>
      </c>
      <c r="M15" s="507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506" t="s">
        <v>56</v>
      </c>
      <c r="M16" s="507"/>
      <c r="N16" s="105">
        <v>0</v>
      </c>
      <c r="O16" s="106">
        <v>120.6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5">
      <c r="A17" s="88"/>
      <c r="C17" s="99" t="s">
        <v>48</v>
      </c>
      <c r="D17" s="100" t="s">
        <v>29</v>
      </c>
      <c r="E17" s="101">
        <f t="shared" si="4"/>
        <v>0</v>
      </c>
      <c r="F17" s="92">
        <v>6.06</v>
      </c>
      <c r="G17" s="93">
        <v>0</v>
      </c>
      <c r="H17" s="109"/>
      <c r="I17" s="110"/>
      <c r="J17" s="103"/>
      <c r="K17" s="111"/>
      <c r="L17" s="508" t="s">
        <v>57</v>
      </c>
      <c r="M17" s="509"/>
      <c r="N17" s="105">
        <v>0</v>
      </c>
      <c r="O17" s="106">
        <v>1721.68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5">
      <c r="A18" s="88"/>
      <c r="C18" s="99" t="s">
        <v>48</v>
      </c>
      <c r="D18" s="100" t="s">
        <v>29</v>
      </c>
      <c r="E18" s="101">
        <f t="shared" si="4"/>
        <v>0</v>
      </c>
      <c r="F18" s="92">
        <v>6.06</v>
      </c>
      <c r="G18" s="93">
        <v>0</v>
      </c>
      <c r="H18" s="109"/>
      <c r="I18" s="112"/>
      <c r="J18" s="113"/>
      <c r="K18" s="111"/>
      <c r="L18" s="508" t="s">
        <v>58</v>
      </c>
      <c r="M18" s="509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3">
      <c r="A19" s="88"/>
      <c r="C19" s="99" t="s">
        <v>48</v>
      </c>
      <c r="D19" s="100" t="s">
        <v>29</v>
      </c>
      <c r="E19" s="101">
        <f t="shared" si="4"/>
        <v>0</v>
      </c>
      <c r="F19" s="92">
        <v>6.06</v>
      </c>
      <c r="G19" s="93">
        <v>0</v>
      </c>
      <c r="H19" s="109"/>
      <c r="I19" s="115"/>
      <c r="J19" s="116"/>
      <c r="K19" s="117"/>
      <c r="L19" s="467" t="s">
        <v>59</v>
      </c>
      <c r="M19" s="468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5">
      <c r="A20" s="88"/>
      <c r="C20" s="99" t="s">
        <v>48</v>
      </c>
      <c r="D20" s="100" t="s">
        <v>29</v>
      </c>
      <c r="E20" s="101">
        <f t="shared" si="4"/>
        <v>0</v>
      </c>
      <c r="F20" s="92">
        <v>6.06</v>
      </c>
      <c r="G20" s="93">
        <v>0</v>
      </c>
      <c r="H20" s="109"/>
      <c r="I20" s="483"/>
      <c r="J20" s="484"/>
      <c r="K20" s="118"/>
      <c r="L20" s="467" t="s">
        <v>60</v>
      </c>
      <c r="M20" s="468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3">
      <c r="A21" s="88"/>
      <c r="C21" s="99" t="s">
        <v>48</v>
      </c>
      <c r="D21" s="100" t="s">
        <v>29</v>
      </c>
      <c r="E21" s="101">
        <f t="shared" si="4"/>
        <v>0</v>
      </c>
      <c r="F21" s="92">
        <v>6.06</v>
      </c>
      <c r="G21" s="119">
        <v>0</v>
      </c>
      <c r="H21" s="109"/>
      <c r="I21" s="485" t="s">
        <v>61</v>
      </c>
      <c r="J21" s="486"/>
      <c r="K21" s="120"/>
      <c r="L21" s="487" t="s">
        <v>119</v>
      </c>
      <c r="M21" s="488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5">
      <c r="A22" s="88"/>
      <c r="C22" s="99" t="s">
        <v>48</v>
      </c>
      <c r="D22" s="100" t="s">
        <v>29</v>
      </c>
      <c r="E22" s="101">
        <f t="shared" si="4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89" t="s">
        <v>63</v>
      </c>
      <c r="M22" s="490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5">
      <c r="A23" s="88"/>
      <c r="C23" s="99" t="s">
        <v>48</v>
      </c>
      <c r="D23" s="100" t="s">
        <v>29</v>
      </c>
      <c r="E23" s="101">
        <f t="shared" si="4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91" t="s">
        <v>64</v>
      </c>
      <c r="M23" s="492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91" t="s">
        <v>66</v>
      </c>
      <c r="M24" s="492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3">
      <c r="A25" s="88"/>
      <c r="C25" s="99" t="s">
        <v>48</v>
      </c>
      <c r="D25" s="100" t="s">
        <v>29</v>
      </c>
      <c r="E25" s="101">
        <f t="shared" si="4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67" t="s">
        <v>68</v>
      </c>
      <c r="M25" s="468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3">
      <c r="A26" s="88"/>
      <c r="C26" s="99" t="s">
        <v>48</v>
      </c>
      <c r="D26" s="100" t="s">
        <v>29</v>
      </c>
      <c r="E26" s="101">
        <f t="shared" si="4"/>
        <v>0</v>
      </c>
      <c r="F26" s="92">
        <v>6.06</v>
      </c>
      <c r="G26" s="93">
        <v>0</v>
      </c>
      <c r="H26" s="127"/>
      <c r="I26" s="420"/>
      <c r="J26" s="421"/>
      <c r="K26" s="120"/>
      <c r="L26" s="467" t="s">
        <v>69</v>
      </c>
      <c r="M26" s="468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4.4" x14ac:dyDescent="0.3">
      <c r="A27" s="88"/>
      <c r="C27" s="99" t="s">
        <v>48</v>
      </c>
      <c r="D27" s="100" t="s">
        <v>29</v>
      </c>
      <c r="E27" s="101">
        <f t="shared" si="4"/>
        <v>0</v>
      </c>
      <c r="F27" s="92">
        <v>6.06</v>
      </c>
      <c r="G27" s="93">
        <v>0</v>
      </c>
      <c r="H27" s="100"/>
      <c r="I27" s="133"/>
      <c r="J27" s="134"/>
      <c r="K27" s="135"/>
      <c r="L27" s="493" t="s">
        <v>70</v>
      </c>
      <c r="M27" s="494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471"/>
      <c r="B28" s="472"/>
      <c r="C28" s="99" t="s">
        <v>48</v>
      </c>
      <c r="D28" s="100" t="s">
        <v>29</v>
      </c>
      <c r="E28" s="101">
        <f t="shared" si="4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72</v>
      </c>
      <c r="B29" s="141"/>
      <c r="C29" s="99" t="s">
        <v>48</v>
      </c>
      <c r="D29" s="100" t="s">
        <v>29</v>
      </c>
      <c r="E29" s="101">
        <f t="shared" si="4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52.6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72</v>
      </c>
      <c r="B30" s="141"/>
      <c r="C30" s="99" t="s">
        <v>48</v>
      </c>
      <c r="D30" s="100" t="s">
        <v>29</v>
      </c>
      <c r="E30" s="101">
        <f t="shared" si="4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5">
      <c r="A31" s="140" t="s">
        <v>72</v>
      </c>
      <c r="B31" s="141"/>
      <c r="C31" s="99" t="s">
        <v>48</v>
      </c>
      <c r="D31" s="100" t="s">
        <v>29</v>
      </c>
      <c r="E31" s="101">
        <f t="shared" si="4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5">
      <c r="A32" s="140" t="s">
        <v>72</v>
      </c>
      <c r="B32" s="141"/>
      <c r="C32" s="99" t="s">
        <v>48</v>
      </c>
      <c r="D32" s="100" t="s">
        <v>29</v>
      </c>
      <c r="E32" s="101">
        <f t="shared" si="4"/>
        <v>0</v>
      </c>
      <c r="F32" s="92">
        <v>6.06</v>
      </c>
      <c r="G32" s="93">
        <v>0</v>
      </c>
      <c r="H32" s="100"/>
      <c r="I32" s="88"/>
      <c r="J32" s="142"/>
      <c r="K32" s="143"/>
      <c r="L32" s="467" t="s">
        <v>76</v>
      </c>
      <c r="M32" s="468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/>
      <c r="B33" s="141"/>
      <c r="C33" s="99" t="s">
        <v>48</v>
      </c>
      <c r="D33" s="100" t="s">
        <v>29</v>
      </c>
      <c r="E33" s="101">
        <f t="shared" si="4"/>
        <v>0</v>
      </c>
      <c r="F33" s="92">
        <v>6.06</v>
      </c>
      <c r="G33" s="93">
        <v>0</v>
      </c>
      <c r="H33" s="100"/>
      <c r="I33" s="88"/>
      <c r="J33" s="142"/>
      <c r="K33" s="143"/>
      <c r="L33" s="469" t="s">
        <v>118</v>
      </c>
      <c r="M33" s="470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 t="s">
        <v>72</v>
      </c>
      <c r="B34" s="141"/>
      <c r="C34" s="99" t="s">
        <v>48</v>
      </c>
      <c r="D34" s="100" t="s">
        <v>29</v>
      </c>
      <c r="E34" s="101">
        <f t="shared" si="4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120</v>
      </c>
      <c r="M34" s="144"/>
      <c r="N34" s="114">
        <v>0</v>
      </c>
      <c r="O34" s="106">
        <v>35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5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8" thickBot="1" x14ac:dyDescent="0.3">
      <c r="A36" s="140"/>
      <c r="B36" s="141"/>
      <c r="C36" s="99" t="s">
        <v>48</v>
      </c>
      <c r="D36" s="100" t="s">
        <v>29</v>
      </c>
      <c r="E36" s="101">
        <f t="shared" si="4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3">
      <c r="A37" s="471"/>
      <c r="B37" s="472"/>
      <c r="C37" s="99" t="s">
        <v>48</v>
      </c>
      <c r="D37" s="100" t="s">
        <v>29</v>
      </c>
      <c r="E37" s="101">
        <f t="shared" si="4"/>
        <v>0</v>
      </c>
      <c r="F37" s="92">
        <v>6.06</v>
      </c>
      <c r="G37" s="93">
        <v>0</v>
      </c>
      <c r="H37" s="100"/>
      <c r="I37" s="128"/>
      <c r="J37" s="129"/>
      <c r="K37" s="22"/>
      <c r="L37" s="473" t="s">
        <v>78</v>
      </c>
      <c r="M37" s="474"/>
      <c r="N37" s="114">
        <v>0</v>
      </c>
      <c r="O37" s="154">
        <f>O14-O15-O16-O17-O18-O19-O20-O21-O22-O23-O24-O25-O26-O27-O28-O29-O30-O31-O32-O33-O34-O35-O36</f>
        <v>6155.0399999999991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3">
      <c r="A38" s="471"/>
      <c r="B38" s="472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20" t="s">
        <v>79</v>
      </c>
      <c r="J38" s="421"/>
      <c r="K38" s="424" t="s">
        <v>80</v>
      </c>
      <c r="L38" s="475"/>
      <c r="M38" s="475"/>
      <c r="N38" s="475"/>
      <c r="O38" s="42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476" t="s">
        <v>72</v>
      </c>
      <c r="B39" s="477"/>
      <c r="C39" s="99" t="s">
        <v>48</v>
      </c>
      <c r="D39" s="100" t="s">
        <v>29</v>
      </c>
      <c r="E39" s="101">
        <f t="shared" si="4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 t="s">
        <v>82</v>
      </c>
      <c r="B40" s="23"/>
      <c r="C40" s="99" t="s">
        <v>48</v>
      </c>
      <c r="D40" s="100" t="s">
        <v>29</v>
      </c>
      <c r="E40" s="101">
        <f t="shared" si="4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8" thickBot="1" x14ac:dyDescent="0.3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478" t="s">
        <v>87</v>
      </c>
      <c r="B42" s="479"/>
      <c r="C42" s="479"/>
      <c r="D42" s="480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4.4" thickBot="1" x14ac:dyDescent="0.3">
      <c r="A44" s="88"/>
      <c r="B44" s="23"/>
      <c r="C44" s="99" t="s">
        <v>48</v>
      </c>
      <c r="D44" s="100">
        <v>95</v>
      </c>
      <c r="E44" s="183">
        <f t="shared" ref="E44:E54" si="5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 t="s">
        <v>72</v>
      </c>
      <c r="B45" s="23"/>
      <c r="C45" s="99" t="s">
        <v>48</v>
      </c>
      <c r="D45" s="100">
        <v>90</v>
      </c>
      <c r="E45" s="183">
        <f t="shared" si="5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5">
      <c r="A46" s="88"/>
      <c r="B46" s="23"/>
      <c r="C46" s="99" t="s">
        <v>48</v>
      </c>
      <c r="D46" s="100">
        <v>90</v>
      </c>
      <c r="E46" s="183">
        <f t="shared" si="5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8" thickBot="1" x14ac:dyDescent="0.3">
      <c r="A47" s="198" t="s">
        <v>72</v>
      </c>
      <c r="B47" s="23"/>
      <c r="C47" s="99" t="s">
        <v>48</v>
      </c>
      <c r="D47" s="100">
        <v>90</v>
      </c>
      <c r="E47" s="183">
        <f t="shared" si="5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5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81" t="s">
        <v>91</v>
      </c>
      <c r="J48" s="482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3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31"/>
      <c r="J49" s="432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198"/>
      <c r="B50" s="23"/>
      <c r="C50" s="99" t="s">
        <v>48</v>
      </c>
      <c r="D50" s="100">
        <v>90</v>
      </c>
      <c r="E50" s="183">
        <f t="shared" si="5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5">
      <c r="A51" s="465" t="s">
        <v>92</v>
      </c>
      <c r="B51" s="466"/>
      <c r="C51" s="99" t="s">
        <v>48</v>
      </c>
      <c r="D51" s="100">
        <v>90</v>
      </c>
      <c r="E51" s="183">
        <f t="shared" si="5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5"/>
      <c r="B52" s="466"/>
      <c r="C52" s="99" t="s">
        <v>48</v>
      </c>
      <c r="D52" s="100">
        <v>90</v>
      </c>
      <c r="E52" s="183">
        <f t="shared" si="5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4.4" thickBot="1" x14ac:dyDescent="0.3">
      <c r="A53" s="459"/>
      <c r="B53" s="46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2" thickBot="1" x14ac:dyDescent="0.3">
      <c r="A54" s="229"/>
      <c r="B54" s="230"/>
      <c r="C54" s="231" t="s">
        <v>48</v>
      </c>
      <c r="D54" s="232">
        <v>90</v>
      </c>
      <c r="E54" s="233">
        <f t="shared" si="5"/>
        <v>0</v>
      </c>
      <c r="F54" s="234">
        <v>12.29</v>
      </c>
      <c r="G54" s="235">
        <v>0</v>
      </c>
      <c r="H54" s="236"/>
      <c r="I54" s="424"/>
      <c r="J54" s="425"/>
      <c r="K54" s="237"/>
      <c r="L54" s="461" t="s">
        <v>93</v>
      </c>
      <c r="M54" s="462"/>
      <c r="N54" s="463" t="s">
        <v>94</v>
      </c>
      <c r="O54" s="46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" thickBot="1" x14ac:dyDescent="0.35">
      <c r="A55" s="446" t="s">
        <v>95</v>
      </c>
      <c r="B55" s="447"/>
      <c r="C55" s="447"/>
      <c r="D55" s="448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24"/>
      <c r="M55" s="425"/>
      <c r="N55" s="244" t="s">
        <v>96</v>
      </c>
      <c r="O55" s="245">
        <v>3632.4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4.4" x14ac:dyDescent="0.3">
      <c r="A56" s="453"/>
      <c r="B56" s="454"/>
      <c r="C56" s="246" t="s">
        <v>48</v>
      </c>
      <c r="D56" s="90" t="s">
        <v>34</v>
      </c>
      <c r="E56" s="247">
        <f t="shared" ref="E56:E62" si="6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8" thickBot="1" x14ac:dyDescent="0.3">
      <c r="A57" s="455"/>
      <c r="B57" s="456"/>
      <c r="C57" s="252" t="s">
        <v>48</v>
      </c>
      <c r="D57" s="100" t="s">
        <v>34</v>
      </c>
      <c r="E57" s="247">
        <f t="shared" si="6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2522.6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57"/>
      <c r="B58" s="458"/>
      <c r="C58" s="218" t="s">
        <v>48</v>
      </c>
      <c r="D58" s="100" t="s">
        <v>34</v>
      </c>
      <c r="E58" s="256">
        <f t="shared" si="6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4.4" thickBot="1" x14ac:dyDescent="0.3">
      <c r="A59" s="436"/>
      <c r="B59" s="437"/>
      <c r="C59" s="218" t="s">
        <v>48</v>
      </c>
      <c r="D59" s="219" t="s">
        <v>34</v>
      </c>
      <c r="E59" s="263">
        <f t="shared" si="6"/>
        <v>0</v>
      </c>
      <c r="F59" s="253">
        <v>10.09</v>
      </c>
      <c r="G59" s="263">
        <v>0</v>
      </c>
      <c r="H59" s="264"/>
      <c r="I59" s="424"/>
      <c r="J59" s="425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36"/>
      <c r="B60" s="437"/>
      <c r="C60" s="218" t="s">
        <v>48</v>
      </c>
      <c r="D60" s="267" t="s">
        <v>34</v>
      </c>
      <c r="E60" s="268">
        <f t="shared" si="6"/>
        <v>0</v>
      </c>
      <c r="F60" s="253">
        <v>10.09</v>
      </c>
      <c r="G60" s="256">
        <v>0</v>
      </c>
      <c r="H60" s="269"/>
      <c r="I60" s="133"/>
      <c r="J60" s="242"/>
      <c r="K60" s="243"/>
      <c r="L60" s="424"/>
      <c r="M60" s="425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" thickBot="1" x14ac:dyDescent="0.35">
      <c r="A61" s="436"/>
      <c r="B61" s="437"/>
      <c r="C61" s="218" t="s">
        <v>48</v>
      </c>
      <c r="D61" s="100" t="s">
        <v>34</v>
      </c>
      <c r="E61" s="256">
        <f t="shared" si="6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6155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8" thickBot="1" x14ac:dyDescent="0.3">
      <c r="A62" s="438"/>
      <c r="B62" s="439"/>
      <c r="C62" s="274" t="s">
        <v>48</v>
      </c>
      <c r="D62" s="275" t="s">
        <v>34</v>
      </c>
      <c r="E62" s="276">
        <f t="shared" si="6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40"/>
      <c r="O62" s="44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4.4" thickBot="1" x14ac:dyDescent="0.3">
      <c r="A63" s="446" t="s">
        <v>101</v>
      </c>
      <c r="B63" s="447"/>
      <c r="C63" s="447"/>
      <c r="D63" s="448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442"/>
      <c r="O63" s="443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428" t="s">
        <v>102</v>
      </c>
      <c r="B64" s="429"/>
      <c r="C64" s="429"/>
      <c r="D64" s="430"/>
      <c r="E64" s="284">
        <f>+E42+E55+E63</f>
        <v>0</v>
      </c>
      <c r="F64" s="285">
        <v>5.1849999999999996</v>
      </c>
      <c r="G64" s="286">
        <v>0</v>
      </c>
      <c r="H64" s="241"/>
      <c r="I64" s="424"/>
      <c r="J64" s="425"/>
      <c r="K64" s="243"/>
      <c r="L64" s="185" t="s">
        <v>67</v>
      </c>
      <c r="M64" s="265">
        <f>+M61-M62+M63</f>
        <v>0</v>
      </c>
      <c r="N64" s="442"/>
      <c r="O64" s="443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" thickBot="1" x14ac:dyDescent="0.35">
      <c r="A65" s="449" t="s">
        <v>103</v>
      </c>
      <c r="B65" s="450"/>
      <c r="C65" s="287"/>
      <c r="D65" s="288" t="s">
        <v>29</v>
      </c>
      <c r="E65" s="289">
        <f t="shared" ref="E65:E70" si="7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451"/>
      <c r="M65" s="452"/>
      <c r="N65" s="444"/>
      <c r="O65" s="445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8" thickBot="1" x14ac:dyDescent="0.3">
      <c r="A66" s="418" t="s">
        <v>103</v>
      </c>
      <c r="B66" s="419"/>
      <c r="C66" s="218"/>
      <c r="D66" s="219">
        <v>97</v>
      </c>
      <c r="E66" s="293">
        <f t="shared" si="7"/>
        <v>0</v>
      </c>
      <c r="F66" s="294">
        <v>15.1</v>
      </c>
      <c r="G66" s="291">
        <v>0</v>
      </c>
      <c r="H66" s="241"/>
      <c r="I66" s="122"/>
      <c r="J66" s="147"/>
      <c r="K66" s="243"/>
      <c r="L66" s="420"/>
      <c r="M66" s="421"/>
      <c r="N66" s="422"/>
      <c r="O66" s="423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" thickBot="1" x14ac:dyDescent="0.35">
      <c r="A67" s="418" t="s">
        <v>103</v>
      </c>
      <c r="B67" s="419"/>
      <c r="C67" s="99"/>
      <c r="D67" s="219">
        <v>95</v>
      </c>
      <c r="E67" s="295">
        <f t="shared" si="7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4.4" thickBot="1" x14ac:dyDescent="0.3">
      <c r="A68" s="418" t="s">
        <v>103</v>
      </c>
      <c r="B68" s="419"/>
      <c r="C68" s="297"/>
      <c r="D68" s="298">
        <v>90</v>
      </c>
      <c r="E68" s="295">
        <f t="shared" si="7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8" thickBot="1" x14ac:dyDescent="0.3">
      <c r="A69" s="418" t="s">
        <v>103</v>
      </c>
      <c r="B69" s="419"/>
      <c r="C69" s="303"/>
      <c r="D69" s="219">
        <v>84</v>
      </c>
      <c r="E69" s="295">
        <f t="shared" si="7"/>
        <v>0</v>
      </c>
      <c r="F69" s="294">
        <v>11.3</v>
      </c>
      <c r="G69" s="291">
        <v>0</v>
      </c>
      <c r="H69" s="100"/>
      <c r="I69" s="424"/>
      <c r="J69" s="425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" thickBot="1" x14ac:dyDescent="0.35">
      <c r="A70" s="426" t="s">
        <v>103</v>
      </c>
      <c r="B70" s="427"/>
      <c r="C70" s="308"/>
      <c r="D70" s="232" t="s">
        <v>34</v>
      </c>
      <c r="E70" s="295">
        <f t="shared" si="7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8" thickBot="1" x14ac:dyDescent="0.3">
      <c r="A71" s="428"/>
      <c r="B71" s="429"/>
      <c r="C71" s="429"/>
      <c r="D71" s="430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31"/>
      <c r="M71" s="432"/>
      <c r="N71" s="422"/>
      <c r="O71" s="42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3">
      <c r="A72" s="433" t="s">
        <v>106</v>
      </c>
      <c r="B72" s="434"/>
      <c r="C72" s="434"/>
      <c r="D72" s="435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411"/>
      <c r="B73" s="412"/>
      <c r="C73" s="413"/>
      <c r="D73" s="322" t="s">
        <v>29</v>
      </c>
      <c r="E73" s="323">
        <f t="shared" ref="E73:E78" si="8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5">
      <c r="A74" s="411"/>
      <c r="B74" s="412"/>
      <c r="C74" s="413"/>
      <c r="D74" s="322" t="s">
        <v>107</v>
      </c>
      <c r="E74" s="323">
        <f t="shared" si="8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8" x14ac:dyDescent="0.25">
      <c r="A75" s="337"/>
      <c r="B75" s="32" t="s">
        <v>108</v>
      </c>
      <c r="C75" s="338" t="s">
        <v>109</v>
      </c>
      <c r="D75" s="322" t="s">
        <v>107</v>
      </c>
      <c r="E75" s="323">
        <f t="shared" si="8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3">
      <c r="A76" s="411" t="s">
        <v>110</v>
      </c>
      <c r="B76" s="412"/>
      <c r="C76" s="4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3">
      <c r="A77" s="411" t="s">
        <v>110</v>
      </c>
      <c r="B77" s="412"/>
      <c r="C77" s="413"/>
      <c r="D77" s="322" t="s">
        <v>29</v>
      </c>
      <c r="E77" s="323">
        <f t="shared" si="8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4.4" thickBot="1" x14ac:dyDescent="0.3">
      <c r="A78" s="302"/>
      <c r="D78" s="322" t="s">
        <v>107</v>
      </c>
      <c r="E78" s="323">
        <f t="shared" si="8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8" thickBot="1" x14ac:dyDescent="0.3">
      <c r="A79" s="414"/>
      <c r="B79" s="415"/>
      <c r="C79" s="416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-3.9999999999054126E-2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5">
      <c r="A81" s="417"/>
      <c r="B81" s="417"/>
      <c r="C81" s="360"/>
      <c r="D81" s="363"/>
      <c r="E81" s="262"/>
      <c r="F81" s="364"/>
      <c r="G81" s="262"/>
      <c r="H81" s="161"/>
      <c r="I81" s="161"/>
      <c r="J81" s="361"/>
      <c r="K81" s="365">
        <v>0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8" thickBot="1" x14ac:dyDescent="0.3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0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/>
      <c r="B83" s="360"/>
      <c r="C83" s="360"/>
      <c r="D83" s="376" t="s">
        <v>29</v>
      </c>
      <c r="E83" s="377">
        <f>G83/F83</f>
        <v>536.056845476381</v>
      </c>
      <c r="F83" s="378">
        <v>4.9960000000000004</v>
      </c>
      <c r="G83" s="379">
        <v>2678.14</v>
      </c>
      <c r="H83" s="161"/>
      <c r="I83" s="371"/>
      <c r="J83" s="380"/>
      <c r="K83" s="365">
        <v>0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0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32</v>
      </c>
      <c r="E86" s="377">
        <f>G86/F86</f>
        <v>65.493740219092331</v>
      </c>
      <c r="F86" s="299">
        <v>12.78</v>
      </c>
      <c r="G86" s="392">
        <v>837.01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84" t="s">
        <v>33</v>
      </c>
      <c r="E87" s="377">
        <f>G87/F87</f>
        <v>8.3465818759936408</v>
      </c>
      <c r="F87" s="294">
        <v>12.58</v>
      </c>
      <c r="G87" s="392">
        <v>105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397" t="s">
        <v>34</v>
      </c>
      <c r="E88" s="377">
        <f>+G88/F88</f>
        <v>366.56568144499181</v>
      </c>
      <c r="F88" s="398">
        <v>12.18</v>
      </c>
      <c r="G88" s="392">
        <v>4464.7700000000004</v>
      </c>
      <c r="H88" s="161"/>
      <c r="I88" s="399">
        <v>0</v>
      </c>
      <c r="J88" s="371"/>
      <c r="K88" s="391">
        <f>SUM(K81:K87)</f>
        <v>0</v>
      </c>
      <c r="L88" s="161"/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" thickBot="1" x14ac:dyDescent="0.35">
      <c r="A89" s="161"/>
      <c r="B89" s="161"/>
      <c r="C89" s="161"/>
      <c r="D89" s="400"/>
      <c r="E89" s="401">
        <f>E83+E84+E85+E86+E87+E88</f>
        <v>976.46284901645868</v>
      </c>
      <c r="F89" s="402"/>
      <c r="G89" s="392">
        <f>SUM(G83:G88)</f>
        <v>8084.92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53:B53"/>
    <mergeCell ref="I54:J54"/>
    <mergeCell ref="L54:M54"/>
    <mergeCell ref="N54:O54"/>
    <mergeCell ref="A55:D55"/>
    <mergeCell ref="L55:M55"/>
    <mergeCell ref="A56:B56"/>
    <mergeCell ref="A57:B57"/>
    <mergeCell ref="A58:B58"/>
    <mergeCell ref="A59:B59"/>
    <mergeCell ref="I59:J59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A74:C74"/>
    <mergeCell ref="A76:C76"/>
    <mergeCell ref="A77:C77"/>
    <mergeCell ref="A79:C79"/>
    <mergeCell ref="A81:B81"/>
  </mergeCell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costa</dc:creator>
  <cp:lastModifiedBy>sistemas</cp:lastModifiedBy>
  <cp:lastPrinted>2020-04-01T15:25:01Z</cp:lastPrinted>
  <dcterms:created xsi:type="dcterms:W3CDTF">2020-03-02T14:29:49Z</dcterms:created>
  <dcterms:modified xsi:type="dcterms:W3CDTF">2025-06-10T12:30:34Z</dcterms:modified>
</cp:coreProperties>
</file>