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\Desktop\gasolinas\"/>
    </mc:Choice>
  </mc:AlternateContent>
  <xr:revisionPtr revIDLastSave="0" documentId="13_ncr:1_{7BC39357-EDEC-4364-8601-E02F0E9D58C0}" xr6:coauthVersionLast="47" xr6:coauthVersionMax="47" xr10:uidLastSave="{00000000-0000-0000-0000-000000000000}"/>
  <bookViews>
    <workbookView xWindow="-108" yWindow="-108" windowWidth="23256" windowHeight="12456" firstSheet="21" activeTab="27" xr2:uid="{7CFAF3D1-FC6F-4C76-9639-9A046EB32246}"/>
  </bookViews>
  <sheets>
    <sheet name="01-02-2025" sheetId="1" r:id="rId1"/>
    <sheet name="02-02-2025" sheetId="2" r:id="rId2"/>
    <sheet name="03-02-2025" sheetId="3" r:id="rId3"/>
    <sheet name="04-02-2025" sheetId="4" r:id="rId4"/>
    <sheet name="05-02-2025" sheetId="5" r:id="rId5"/>
    <sheet name="06-02-2025" sheetId="6" r:id="rId6"/>
    <sheet name="07-02-2025" sheetId="7" r:id="rId7"/>
    <sheet name="08-02-2025" sheetId="8" r:id="rId8"/>
    <sheet name="09-02-2025" sheetId="9" r:id="rId9"/>
    <sheet name="10-02-2025" sheetId="10" r:id="rId10"/>
    <sheet name="11-02-2025" sheetId="11" r:id="rId11"/>
    <sheet name="12-02-2025" sheetId="14" r:id="rId12"/>
    <sheet name="13-02-2025" sheetId="16" r:id="rId13"/>
    <sheet name="14-02-2025" sheetId="17" r:id="rId14"/>
    <sheet name="15-02-2025" sheetId="18" r:id="rId15"/>
    <sheet name="16-02-2025" sheetId="19" r:id="rId16"/>
    <sheet name="17-02-2025" sheetId="20" r:id="rId17"/>
    <sheet name="18-02-2025" sheetId="21" r:id="rId18"/>
    <sheet name="19-02-2025" sheetId="22" r:id="rId19"/>
    <sheet name="20-02-2025" sheetId="23" r:id="rId20"/>
    <sheet name="21-02-2025" sheetId="24" r:id="rId21"/>
    <sheet name="22-02-2025" sheetId="25" r:id="rId22"/>
    <sheet name="23-02-2025" sheetId="26" r:id="rId23"/>
    <sheet name="24-02-2025" sheetId="27" r:id="rId24"/>
    <sheet name="25-02-2025" sheetId="28" r:id="rId25"/>
    <sheet name="26-02-2025" sheetId="29" r:id="rId26"/>
    <sheet name="27-02-2025" sheetId="30" r:id="rId27"/>
    <sheet name="28-02-2025" sheetId="3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31" l="1"/>
  <c r="E51" i="31"/>
  <c r="G10" i="31" s="1"/>
  <c r="E50" i="31"/>
  <c r="E49" i="31"/>
  <c r="I9" i="31" s="1"/>
  <c r="M9" i="31" s="1"/>
  <c r="E48" i="31"/>
  <c r="G8" i="31" s="1"/>
  <c r="E47" i="31"/>
  <c r="I7" i="31" s="1"/>
  <c r="M7" i="31" s="1"/>
  <c r="M43" i="31"/>
  <c r="F43" i="31"/>
  <c r="O16" i="31" s="1"/>
  <c r="E43" i="31"/>
  <c r="O15" i="31" s="1"/>
  <c r="J42" i="31"/>
  <c r="O41" i="31"/>
  <c r="O43" i="31" s="1"/>
  <c r="J37" i="31"/>
  <c r="G37" i="31"/>
  <c r="E36" i="31"/>
  <c r="E35" i="31"/>
  <c r="E34" i="31"/>
  <c r="E33" i="31"/>
  <c r="J32" i="31"/>
  <c r="E32" i="31"/>
  <c r="E31" i="31"/>
  <c r="E30" i="31"/>
  <c r="G29" i="31"/>
  <c r="E29" i="31"/>
  <c r="J27" i="31"/>
  <c r="J21" i="31"/>
  <c r="L11" i="31"/>
  <c r="K11" i="31"/>
  <c r="B11" i="31"/>
  <c r="N10" i="31"/>
  <c r="C10" i="31"/>
  <c r="F10" i="31" s="1"/>
  <c r="N9" i="31"/>
  <c r="C9" i="31"/>
  <c r="F9" i="31" s="1"/>
  <c r="N8" i="31"/>
  <c r="C8" i="31"/>
  <c r="F8" i="31" s="1"/>
  <c r="N7" i="31"/>
  <c r="C7" i="31"/>
  <c r="F7" i="31" s="1"/>
  <c r="N3" i="31"/>
  <c r="G52" i="30"/>
  <c r="E51" i="30"/>
  <c r="I10" i="30" s="1"/>
  <c r="M10" i="30" s="1"/>
  <c r="E50" i="30"/>
  <c r="E49" i="30"/>
  <c r="G9" i="30" s="1"/>
  <c r="E48" i="30"/>
  <c r="I8" i="30" s="1"/>
  <c r="M8" i="30" s="1"/>
  <c r="E47" i="30"/>
  <c r="M43" i="30"/>
  <c r="F43" i="30"/>
  <c r="O16" i="30" s="1"/>
  <c r="E43" i="30"/>
  <c r="J42" i="30"/>
  <c r="O41" i="30"/>
  <c r="O43" i="30" s="1"/>
  <c r="J37" i="30"/>
  <c r="G37" i="30"/>
  <c r="E36" i="30"/>
  <c r="E35" i="30"/>
  <c r="E34" i="30"/>
  <c r="E33" i="30"/>
  <c r="J32" i="30"/>
  <c r="E32" i="30"/>
  <c r="E31" i="30"/>
  <c r="E30" i="30"/>
  <c r="G29" i="30"/>
  <c r="E29" i="30"/>
  <c r="J27" i="30"/>
  <c r="J21" i="30"/>
  <c r="L11" i="30"/>
  <c r="K11" i="30"/>
  <c r="B11" i="30"/>
  <c r="N10" i="30"/>
  <c r="G10" i="30"/>
  <c r="C10" i="30"/>
  <c r="F10" i="30" s="1"/>
  <c r="N9" i="30"/>
  <c r="C9" i="30"/>
  <c r="F9" i="30" s="1"/>
  <c r="N8" i="30"/>
  <c r="C8" i="30"/>
  <c r="N7" i="30"/>
  <c r="C7" i="30"/>
  <c r="F7" i="30" s="1"/>
  <c r="N3" i="30"/>
  <c r="B11" i="29"/>
  <c r="G52" i="29"/>
  <c r="E51" i="29"/>
  <c r="G10" i="29" s="1"/>
  <c r="E50" i="29"/>
  <c r="E49" i="29"/>
  <c r="I9" i="29" s="1"/>
  <c r="M9" i="29" s="1"/>
  <c r="E48" i="29"/>
  <c r="I8" i="29" s="1"/>
  <c r="M8" i="29" s="1"/>
  <c r="E47" i="29"/>
  <c r="M43" i="29"/>
  <c r="F43" i="29"/>
  <c r="O16" i="29" s="1"/>
  <c r="E43" i="29"/>
  <c r="O15" i="29" s="1"/>
  <c r="J42" i="29"/>
  <c r="O41" i="29"/>
  <c r="O43" i="29" s="1"/>
  <c r="J37" i="29"/>
  <c r="G37" i="29"/>
  <c r="E36" i="29"/>
  <c r="E35" i="29"/>
  <c r="E34" i="29"/>
  <c r="E33" i="29"/>
  <c r="J32" i="29"/>
  <c r="E32" i="29"/>
  <c r="E31" i="29"/>
  <c r="E30" i="29"/>
  <c r="G29" i="29"/>
  <c r="E29" i="29"/>
  <c r="J27" i="29"/>
  <c r="J21" i="29"/>
  <c r="L11" i="29"/>
  <c r="K11" i="29"/>
  <c r="N10" i="29"/>
  <c r="C10" i="29"/>
  <c r="F10" i="29" s="1"/>
  <c r="N9" i="29"/>
  <c r="C9" i="29"/>
  <c r="F9" i="29" s="1"/>
  <c r="N8" i="29"/>
  <c r="C8" i="29"/>
  <c r="N7" i="29"/>
  <c r="C7" i="29"/>
  <c r="F7" i="29" s="1"/>
  <c r="N3" i="29"/>
  <c r="G52" i="28"/>
  <c r="E51" i="28"/>
  <c r="I10" i="28" s="1"/>
  <c r="M10" i="28" s="1"/>
  <c r="E50" i="28"/>
  <c r="E49" i="28"/>
  <c r="I9" i="28" s="1"/>
  <c r="M9" i="28" s="1"/>
  <c r="E48" i="28"/>
  <c r="I8" i="28" s="1"/>
  <c r="M8" i="28" s="1"/>
  <c r="E47" i="28"/>
  <c r="M43" i="28"/>
  <c r="F43" i="28"/>
  <c r="O16" i="28" s="1"/>
  <c r="E43" i="28"/>
  <c r="O15" i="28" s="1"/>
  <c r="J42" i="28"/>
  <c r="O41" i="28"/>
  <c r="O43" i="28" s="1"/>
  <c r="J37" i="28"/>
  <c r="G37" i="28"/>
  <c r="E36" i="28"/>
  <c r="E35" i="28"/>
  <c r="E34" i="28"/>
  <c r="E33" i="28"/>
  <c r="J32" i="28"/>
  <c r="E32" i="28"/>
  <c r="E31" i="28"/>
  <c r="E30" i="28"/>
  <c r="G29" i="28"/>
  <c r="E29" i="28"/>
  <c r="J27" i="28"/>
  <c r="J21" i="28"/>
  <c r="L11" i="28"/>
  <c r="K11" i="28"/>
  <c r="N10" i="28"/>
  <c r="C10" i="28"/>
  <c r="F10" i="28" s="1"/>
  <c r="N9" i="28"/>
  <c r="C9" i="28"/>
  <c r="F9" i="28" s="1"/>
  <c r="N8" i="28"/>
  <c r="C8" i="28"/>
  <c r="F8" i="28" s="1"/>
  <c r="N7" i="28"/>
  <c r="C7" i="28"/>
  <c r="F7" i="28" s="1"/>
  <c r="N3" i="28"/>
  <c r="G52" i="27"/>
  <c r="E51" i="27"/>
  <c r="I10" i="27" s="1"/>
  <c r="M10" i="27" s="1"/>
  <c r="E50" i="27"/>
  <c r="E49" i="27"/>
  <c r="G9" i="27" s="1"/>
  <c r="E48" i="27"/>
  <c r="I8" i="27" s="1"/>
  <c r="M8" i="27" s="1"/>
  <c r="E47" i="27"/>
  <c r="M43" i="27"/>
  <c r="F43" i="27"/>
  <c r="O16" i="27" s="1"/>
  <c r="E43" i="27"/>
  <c r="O15" i="27" s="1"/>
  <c r="J42" i="27"/>
  <c r="O41" i="27"/>
  <c r="O43" i="27" s="1"/>
  <c r="J37" i="27"/>
  <c r="G37" i="27"/>
  <c r="E36" i="27"/>
  <c r="E35" i="27"/>
  <c r="E34" i="27"/>
  <c r="E33" i="27"/>
  <c r="J32" i="27"/>
  <c r="E32" i="27"/>
  <c r="E31" i="27"/>
  <c r="E30" i="27"/>
  <c r="G29" i="27"/>
  <c r="E29" i="27"/>
  <c r="J27" i="27"/>
  <c r="J21" i="27"/>
  <c r="L11" i="27"/>
  <c r="K11" i="27"/>
  <c r="N10" i="27"/>
  <c r="C10" i="27"/>
  <c r="F10" i="27" s="1"/>
  <c r="N9" i="27"/>
  <c r="C9" i="27"/>
  <c r="F9" i="27" s="1"/>
  <c r="N8" i="27"/>
  <c r="C8" i="27"/>
  <c r="F8" i="27" s="1"/>
  <c r="N7" i="27"/>
  <c r="C7" i="27"/>
  <c r="F7" i="27" s="1"/>
  <c r="N3" i="27"/>
  <c r="G52" i="26"/>
  <c r="E51" i="26"/>
  <c r="G10" i="26" s="1"/>
  <c r="E50" i="26"/>
  <c r="E49" i="26"/>
  <c r="G9" i="26" s="1"/>
  <c r="E48" i="26"/>
  <c r="I8" i="26" s="1"/>
  <c r="M8" i="26" s="1"/>
  <c r="E47" i="26"/>
  <c r="M43" i="26"/>
  <c r="F43" i="26"/>
  <c r="O16" i="26" s="1"/>
  <c r="E43" i="26"/>
  <c r="O15" i="26" s="1"/>
  <c r="J42" i="26"/>
  <c r="O41" i="26"/>
  <c r="O43" i="26" s="1"/>
  <c r="J37" i="26"/>
  <c r="G37" i="26"/>
  <c r="E36" i="26"/>
  <c r="E35" i="26"/>
  <c r="E34" i="26"/>
  <c r="E33" i="26"/>
  <c r="J32" i="26"/>
  <c r="E32" i="26"/>
  <c r="E31" i="26"/>
  <c r="E30" i="26"/>
  <c r="G29" i="26"/>
  <c r="E29" i="26"/>
  <c r="J27" i="26"/>
  <c r="J21" i="26"/>
  <c r="L11" i="26"/>
  <c r="K11" i="26"/>
  <c r="N10" i="26"/>
  <c r="I10" i="26"/>
  <c r="M10" i="26" s="1"/>
  <c r="O10" i="26" s="1"/>
  <c r="C10" i="26"/>
  <c r="F10" i="26" s="1"/>
  <c r="N9" i="26"/>
  <c r="C9" i="26"/>
  <c r="F9" i="26" s="1"/>
  <c r="N8" i="26"/>
  <c r="C8" i="26"/>
  <c r="N7" i="26"/>
  <c r="C7" i="26"/>
  <c r="F7" i="26" s="1"/>
  <c r="N3" i="26"/>
  <c r="G52" i="25"/>
  <c r="E51" i="25"/>
  <c r="I10" i="25" s="1"/>
  <c r="M10" i="25" s="1"/>
  <c r="E50" i="25"/>
  <c r="E49" i="25"/>
  <c r="G9" i="25" s="1"/>
  <c r="E48" i="25"/>
  <c r="I8" i="25" s="1"/>
  <c r="M8" i="25" s="1"/>
  <c r="O8" i="25" s="1"/>
  <c r="E47" i="25"/>
  <c r="M43" i="25"/>
  <c r="F43" i="25"/>
  <c r="O16" i="25" s="1"/>
  <c r="E43" i="25"/>
  <c r="O15" i="25" s="1"/>
  <c r="J42" i="25"/>
  <c r="O41" i="25"/>
  <c r="O43" i="25" s="1"/>
  <c r="J37" i="25"/>
  <c r="G37" i="25"/>
  <c r="E36" i="25"/>
  <c r="E35" i="25"/>
  <c r="E34" i="25"/>
  <c r="E33" i="25"/>
  <c r="J32" i="25"/>
  <c r="E32" i="25"/>
  <c r="E31" i="25"/>
  <c r="E30" i="25"/>
  <c r="G29" i="25"/>
  <c r="E29" i="25"/>
  <c r="J27" i="25"/>
  <c r="J21" i="25"/>
  <c r="L11" i="25"/>
  <c r="K11" i="25"/>
  <c r="N10" i="25"/>
  <c r="C10" i="25"/>
  <c r="F10" i="25" s="1"/>
  <c r="N9" i="25"/>
  <c r="C9" i="25"/>
  <c r="F9" i="25" s="1"/>
  <c r="N8" i="25"/>
  <c r="C8" i="25"/>
  <c r="F8" i="25" s="1"/>
  <c r="N7" i="25"/>
  <c r="C7" i="25"/>
  <c r="F7" i="25" s="1"/>
  <c r="N3" i="25"/>
  <c r="G52" i="24"/>
  <c r="E51" i="24"/>
  <c r="I10" i="24" s="1"/>
  <c r="M10" i="24" s="1"/>
  <c r="E50" i="24"/>
  <c r="E49" i="24"/>
  <c r="I9" i="24" s="1"/>
  <c r="M9" i="24" s="1"/>
  <c r="E48" i="24"/>
  <c r="I8" i="24" s="1"/>
  <c r="M8" i="24" s="1"/>
  <c r="E47" i="24"/>
  <c r="M43" i="24"/>
  <c r="F43" i="24"/>
  <c r="E43" i="24"/>
  <c r="O15" i="24" s="1"/>
  <c r="J42" i="24"/>
  <c r="O41" i="24"/>
  <c r="O43" i="24" s="1"/>
  <c r="J37" i="24"/>
  <c r="G37" i="24"/>
  <c r="E36" i="24"/>
  <c r="E35" i="24"/>
  <c r="E34" i="24"/>
  <c r="E33" i="24"/>
  <c r="J32" i="24"/>
  <c r="E32" i="24"/>
  <c r="E31" i="24"/>
  <c r="E30" i="24"/>
  <c r="G29" i="24"/>
  <c r="E29" i="24"/>
  <c r="J27" i="24"/>
  <c r="J21" i="24"/>
  <c r="L11" i="24"/>
  <c r="K11" i="24"/>
  <c r="N10" i="24"/>
  <c r="C10" i="24"/>
  <c r="F10" i="24" s="1"/>
  <c r="N9" i="24"/>
  <c r="C9" i="24"/>
  <c r="F9" i="24" s="1"/>
  <c r="N8" i="24"/>
  <c r="C8" i="24"/>
  <c r="F8" i="24" s="1"/>
  <c r="N7" i="24"/>
  <c r="C7" i="24"/>
  <c r="F7" i="24" s="1"/>
  <c r="N3" i="24"/>
  <c r="G52" i="23"/>
  <c r="E51" i="23"/>
  <c r="I10" i="23" s="1"/>
  <c r="M10" i="23" s="1"/>
  <c r="E50" i="23"/>
  <c r="E49" i="23"/>
  <c r="I9" i="23" s="1"/>
  <c r="M9" i="23" s="1"/>
  <c r="E48" i="23"/>
  <c r="I8" i="23" s="1"/>
  <c r="M8" i="23" s="1"/>
  <c r="E47" i="23"/>
  <c r="M43" i="23"/>
  <c r="F43" i="23"/>
  <c r="O16" i="23" s="1"/>
  <c r="E43" i="23"/>
  <c r="O15" i="23" s="1"/>
  <c r="J42" i="23"/>
  <c r="O41" i="23"/>
  <c r="O43" i="23" s="1"/>
  <c r="J37" i="23"/>
  <c r="G37" i="23"/>
  <c r="E36" i="23"/>
  <c r="E35" i="23"/>
  <c r="E34" i="23"/>
  <c r="E33" i="23"/>
  <c r="J32" i="23"/>
  <c r="E32" i="23"/>
  <c r="E31" i="23"/>
  <c r="E30" i="23"/>
  <c r="G29" i="23"/>
  <c r="E29" i="23"/>
  <c r="J27" i="23"/>
  <c r="J21" i="23"/>
  <c r="L11" i="23"/>
  <c r="K11" i="23"/>
  <c r="N10" i="23"/>
  <c r="C10" i="23"/>
  <c r="F10" i="23" s="1"/>
  <c r="N9" i="23"/>
  <c r="C9" i="23"/>
  <c r="F9" i="23" s="1"/>
  <c r="N8" i="23"/>
  <c r="C8" i="23"/>
  <c r="F8" i="23" s="1"/>
  <c r="N7" i="23"/>
  <c r="C7" i="23"/>
  <c r="F7" i="23" s="1"/>
  <c r="N3" i="23"/>
  <c r="G52" i="22"/>
  <c r="E51" i="22"/>
  <c r="I10" i="22" s="1"/>
  <c r="M10" i="22" s="1"/>
  <c r="E50" i="22"/>
  <c r="E49" i="22"/>
  <c r="I9" i="22" s="1"/>
  <c r="M9" i="22" s="1"/>
  <c r="E48" i="22"/>
  <c r="I8" i="22" s="1"/>
  <c r="M8" i="22" s="1"/>
  <c r="E47" i="22"/>
  <c r="M43" i="22"/>
  <c r="F43" i="22"/>
  <c r="O16" i="22" s="1"/>
  <c r="E43" i="22"/>
  <c r="G43" i="22" s="1"/>
  <c r="J42" i="22"/>
  <c r="O41" i="22"/>
  <c r="O43" i="22" s="1"/>
  <c r="J37" i="22"/>
  <c r="G37" i="22"/>
  <c r="E36" i="22"/>
  <c r="E35" i="22"/>
  <c r="E34" i="22"/>
  <c r="E33" i="22"/>
  <c r="J32" i="22"/>
  <c r="E32" i="22"/>
  <c r="E31" i="22"/>
  <c r="E30" i="22"/>
  <c r="G29" i="22"/>
  <c r="E29" i="22"/>
  <c r="J27" i="22"/>
  <c r="J21" i="22"/>
  <c r="L11" i="22"/>
  <c r="K11" i="22"/>
  <c r="N10" i="22"/>
  <c r="C10" i="22"/>
  <c r="F10" i="22" s="1"/>
  <c r="N9" i="22"/>
  <c r="C9" i="22"/>
  <c r="F9" i="22" s="1"/>
  <c r="N8" i="22"/>
  <c r="C8" i="22"/>
  <c r="F8" i="22" s="1"/>
  <c r="N7" i="22"/>
  <c r="C7" i="22"/>
  <c r="F7" i="22" s="1"/>
  <c r="N3" i="22"/>
  <c r="G52" i="21"/>
  <c r="E51" i="21"/>
  <c r="I10" i="21" s="1"/>
  <c r="M10" i="21" s="1"/>
  <c r="E50" i="21"/>
  <c r="E49" i="21"/>
  <c r="I9" i="21" s="1"/>
  <c r="M9" i="21" s="1"/>
  <c r="E48" i="21"/>
  <c r="I8" i="21" s="1"/>
  <c r="M8" i="21" s="1"/>
  <c r="E47" i="21"/>
  <c r="M43" i="21"/>
  <c r="F43" i="21"/>
  <c r="O16" i="21" s="1"/>
  <c r="E43" i="21"/>
  <c r="O15" i="21" s="1"/>
  <c r="J42" i="21"/>
  <c r="O41" i="21"/>
  <c r="O43" i="21" s="1"/>
  <c r="J37" i="21"/>
  <c r="G37" i="21"/>
  <c r="E36" i="21"/>
  <c r="E35" i="21"/>
  <c r="E34" i="21"/>
  <c r="E33" i="21"/>
  <c r="J32" i="21"/>
  <c r="E32" i="21"/>
  <c r="E31" i="21"/>
  <c r="E30" i="21"/>
  <c r="G29" i="21"/>
  <c r="E29" i="21"/>
  <c r="J27" i="21"/>
  <c r="J21" i="21"/>
  <c r="L11" i="21"/>
  <c r="K11" i="21"/>
  <c r="N10" i="21"/>
  <c r="C10" i="21"/>
  <c r="F10" i="21" s="1"/>
  <c r="N9" i="21"/>
  <c r="C9" i="21"/>
  <c r="F9" i="21" s="1"/>
  <c r="N8" i="21"/>
  <c r="C8" i="21"/>
  <c r="F8" i="21" s="1"/>
  <c r="N7" i="21"/>
  <c r="C7" i="21"/>
  <c r="F7" i="21" s="1"/>
  <c r="N3" i="21"/>
  <c r="G52" i="20"/>
  <c r="E51" i="20"/>
  <c r="G10" i="20" s="1"/>
  <c r="E50" i="20"/>
  <c r="E49" i="20"/>
  <c r="I9" i="20" s="1"/>
  <c r="E48" i="20"/>
  <c r="I8" i="20" s="1"/>
  <c r="M8" i="20" s="1"/>
  <c r="E47" i="20"/>
  <c r="G7" i="20" s="1"/>
  <c r="M43" i="20"/>
  <c r="F43" i="20"/>
  <c r="O16" i="20" s="1"/>
  <c r="E43" i="20"/>
  <c r="O15" i="20" s="1"/>
  <c r="J42" i="20"/>
  <c r="O41" i="20"/>
  <c r="O43" i="20" s="1"/>
  <c r="J37" i="20"/>
  <c r="G37" i="20"/>
  <c r="E36" i="20"/>
  <c r="E35" i="20"/>
  <c r="E34" i="20"/>
  <c r="E33" i="20"/>
  <c r="J32" i="20"/>
  <c r="E32" i="20"/>
  <c r="E31" i="20"/>
  <c r="E30" i="20"/>
  <c r="G29" i="20"/>
  <c r="E29" i="20"/>
  <c r="J27" i="20"/>
  <c r="J21" i="20"/>
  <c r="L11" i="20"/>
  <c r="K11" i="20"/>
  <c r="N10" i="20"/>
  <c r="C10" i="20"/>
  <c r="F10" i="20" s="1"/>
  <c r="N9" i="20"/>
  <c r="C9" i="20"/>
  <c r="F9" i="20" s="1"/>
  <c r="N8" i="20"/>
  <c r="C8" i="20"/>
  <c r="F8" i="20" s="1"/>
  <c r="N7" i="20"/>
  <c r="C7" i="20"/>
  <c r="N3" i="20"/>
  <c r="G52" i="19"/>
  <c r="E51" i="19"/>
  <c r="I10" i="19" s="1"/>
  <c r="M10" i="19" s="1"/>
  <c r="E50" i="19"/>
  <c r="E49" i="19"/>
  <c r="G9" i="19" s="1"/>
  <c r="E48" i="19"/>
  <c r="G8" i="19" s="1"/>
  <c r="E47" i="19"/>
  <c r="M43" i="19"/>
  <c r="F43" i="19"/>
  <c r="O16" i="19" s="1"/>
  <c r="E43" i="19"/>
  <c r="J42" i="19"/>
  <c r="O41" i="19"/>
  <c r="O43" i="19" s="1"/>
  <c r="J37" i="19"/>
  <c r="G37" i="19"/>
  <c r="E36" i="19"/>
  <c r="E35" i="19"/>
  <c r="E34" i="19"/>
  <c r="E33" i="19"/>
  <c r="J32" i="19"/>
  <c r="E32" i="19"/>
  <c r="E31" i="19"/>
  <c r="E30" i="19"/>
  <c r="G29" i="19"/>
  <c r="E29" i="19"/>
  <c r="J27" i="19"/>
  <c r="J21" i="19"/>
  <c r="L11" i="19"/>
  <c r="K11" i="19"/>
  <c r="N10" i="19"/>
  <c r="C10" i="19"/>
  <c r="F10" i="19" s="1"/>
  <c r="N9" i="19"/>
  <c r="C9" i="19"/>
  <c r="F9" i="19" s="1"/>
  <c r="N8" i="19"/>
  <c r="C8" i="19"/>
  <c r="F8" i="19" s="1"/>
  <c r="N7" i="19"/>
  <c r="C7" i="19"/>
  <c r="F7" i="19" s="1"/>
  <c r="N3" i="19"/>
  <c r="G52" i="18"/>
  <c r="E51" i="18"/>
  <c r="I10" i="18" s="1"/>
  <c r="M10" i="18" s="1"/>
  <c r="E50" i="18"/>
  <c r="E49" i="18"/>
  <c r="I9" i="18" s="1"/>
  <c r="M9" i="18" s="1"/>
  <c r="E48" i="18"/>
  <c r="I8" i="18" s="1"/>
  <c r="M8" i="18" s="1"/>
  <c r="E47" i="18"/>
  <c r="G7" i="18" s="1"/>
  <c r="M43" i="18"/>
  <c r="F43" i="18"/>
  <c r="O16" i="18" s="1"/>
  <c r="E43" i="18"/>
  <c r="J42" i="18"/>
  <c r="O41" i="18"/>
  <c r="O43" i="18" s="1"/>
  <c r="J37" i="18"/>
  <c r="G37" i="18"/>
  <c r="E36" i="18"/>
  <c r="E35" i="18"/>
  <c r="E34" i="18"/>
  <c r="E33" i="18"/>
  <c r="J32" i="18"/>
  <c r="E32" i="18"/>
  <c r="E31" i="18"/>
  <c r="E30" i="18"/>
  <c r="G29" i="18"/>
  <c r="E29" i="18"/>
  <c r="J27" i="18"/>
  <c r="J21" i="18"/>
  <c r="L11" i="18"/>
  <c r="K11" i="18"/>
  <c r="N10" i="18"/>
  <c r="C10" i="18"/>
  <c r="F10" i="18" s="1"/>
  <c r="N9" i="18"/>
  <c r="C9" i="18"/>
  <c r="F9" i="18" s="1"/>
  <c r="N8" i="18"/>
  <c r="C8" i="18"/>
  <c r="F8" i="18" s="1"/>
  <c r="N7" i="18"/>
  <c r="C7" i="18"/>
  <c r="F7" i="18" s="1"/>
  <c r="N3" i="18"/>
  <c r="G52" i="17"/>
  <c r="E51" i="17"/>
  <c r="G10" i="17" s="1"/>
  <c r="E50" i="17"/>
  <c r="E49" i="17"/>
  <c r="I9" i="17" s="1"/>
  <c r="M9" i="17" s="1"/>
  <c r="E48" i="17"/>
  <c r="I8" i="17" s="1"/>
  <c r="E47" i="17"/>
  <c r="M43" i="17"/>
  <c r="F43" i="17"/>
  <c r="O16" i="17" s="1"/>
  <c r="E43" i="17"/>
  <c r="O15" i="17" s="1"/>
  <c r="J42" i="17"/>
  <c r="O41" i="17"/>
  <c r="O43" i="17" s="1"/>
  <c r="J37" i="17"/>
  <c r="G37" i="17"/>
  <c r="E36" i="17"/>
  <c r="E35" i="17"/>
  <c r="E34" i="17"/>
  <c r="E33" i="17"/>
  <c r="J32" i="17"/>
  <c r="E32" i="17"/>
  <c r="E31" i="17"/>
  <c r="E30" i="17"/>
  <c r="G29" i="17"/>
  <c r="E29" i="17"/>
  <c r="J27" i="17"/>
  <c r="J21" i="17"/>
  <c r="L11" i="17"/>
  <c r="K11" i="17"/>
  <c r="N10" i="17"/>
  <c r="C10" i="17"/>
  <c r="F10" i="17" s="1"/>
  <c r="N9" i="17"/>
  <c r="C9" i="17"/>
  <c r="F9" i="17" s="1"/>
  <c r="N8" i="17"/>
  <c r="C8" i="17"/>
  <c r="F8" i="17" s="1"/>
  <c r="N7" i="17"/>
  <c r="C7" i="17"/>
  <c r="F7" i="17" s="1"/>
  <c r="N3" i="17"/>
  <c r="G52" i="16"/>
  <c r="E51" i="16"/>
  <c r="I10" i="16" s="1"/>
  <c r="M10" i="16" s="1"/>
  <c r="E50" i="16"/>
  <c r="E49" i="16"/>
  <c r="I9" i="16" s="1"/>
  <c r="M9" i="16" s="1"/>
  <c r="E48" i="16"/>
  <c r="I8" i="16" s="1"/>
  <c r="M8" i="16" s="1"/>
  <c r="E47" i="16"/>
  <c r="M43" i="16"/>
  <c r="F43" i="16"/>
  <c r="O16" i="16" s="1"/>
  <c r="E43" i="16"/>
  <c r="O15" i="16" s="1"/>
  <c r="J42" i="16"/>
  <c r="O41" i="16"/>
  <c r="O43" i="16" s="1"/>
  <c r="J37" i="16"/>
  <c r="G37" i="16"/>
  <c r="E36" i="16"/>
  <c r="E35" i="16"/>
  <c r="E34" i="16"/>
  <c r="E33" i="16"/>
  <c r="J32" i="16"/>
  <c r="E32" i="16"/>
  <c r="E31" i="16"/>
  <c r="E30" i="16"/>
  <c r="G29" i="16"/>
  <c r="E29" i="16"/>
  <c r="J27" i="16"/>
  <c r="J21" i="16"/>
  <c r="L11" i="16"/>
  <c r="K11" i="16"/>
  <c r="N10" i="16"/>
  <c r="C10" i="16"/>
  <c r="F10" i="16" s="1"/>
  <c r="N9" i="16"/>
  <c r="C9" i="16"/>
  <c r="F9" i="16" s="1"/>
  <c r="N8" i="16"/>
  <c r="C8" i="16"/>
  <c r="N7" i="16"/>
  <c r="C7" i="16"/>
  <c r="F7" i="16" s="1"/>
  <c r="N3" i="16"/>
  <c r="B11" i="14"/>
  <c r="G52" i="14"/>
  <c r="E51" i="14"/>
  <c r="I10" i="14" s="1"/>
  <c r="M10" i="14" s="1"/>
  <c r="E50" i="14"/>
  <c r="E49" i="14"/>
  <c r="I9" i="14" s="1"/>
  <c r="M9" i="14" s="1"/>
  <c r="E48" i="14"/>
  <c r="I8" i="14" s="1"/>
  <c r="M8" i="14" s="1"/>
  <c r="E47" i="14"/>
  <c r="M43" i="14"/>
  <c r="F43" i="14"/>
  <c r="O16" i="14" s="1"/>
  <c r="E43" i="14"/>
  <c r="J42" i="14"/>
  <c r="O41" i="14"/>
  <c r="O43" i="14" s="1"/>
  <c r="J37" i="14"/>
  <c r="G37" i="14"/>
  <c r="E36" i="14"/>
  <c r="E35" i="14"/>
  <c r="E34" i="14"/>
  <c r="E33" i="14"/>
  <c r="J32" i="14"/>
  <c r="E32" i="14"/>
  <c r="E31" i="14"/>
  <c r="E30" i="14"/>
  <c r="G29" i="14"/>
  <c r="E29" i="14"/>
  <c r="J27" i="14"/>
  <c r="J21" i="14"/>
  <c r="L11" i="14"/>
  <c r="K11" i="14"/>
  <c r="N10" i="14"/>
  <c r="C10" i="14"/>
  <c r="F10" i="14" s="1"/>
  <c r="N9" i="14"/>
  <c r="C9" i="14"/>
  <c r="F9" i="14" s="1"/>
  <c r="N8" i="14"/>
  <c r="C8" i="14"/>
  <c r="F8" i="14" s="1"/>
  <c r="N7" i="14"/>
  <c r="C7" i="14"/>
  <c r="F7" i="14" s="1"/>
  <c r="N3" i="14"/>
  <c r="G52" i="11"/>
  <c r="E51" i="11"/>
  <c r="I10" i="11" s="1"/>
  <c r="M10" i="11" s="1"/>
  <c r="E50" i="11"/>
  <c r="E49" i="11"/>
  <c r="I9" i="11" s="1"/>
  <c r="M9" i="11" s="1"/>
  <c r="E48" i="11"/>
  <c r="I8" i="11" s="1"/>
  <c r="M8" i="11" s="1"/>
  <c r="E47" i="11"/>
  <c r="I7" i="11" s="1"/>
  <c r="M43" i="11"/>
  <c r="F43" i="11"/>
  <c r="E43" i="11"/>
  <c r="O15" i="11" s="1"/>
  <c r="J42" i="11"/>
  <c r="O41" i="11"/>
  <c r="O43" i="11" s="1"/>
  <c r="J37" i="11"/>
  <c r="G37" i="11"/>
  <c r="E36" i="11"/>
  <c r="E35" i="11"/>
  <c r="E34" i="11"/>
  <c r="E33" i="11"/>
  <c r="J32" i="11"/>
  <c r="E32" i="11"/>
  <c r="E31" i="11"/>
  <c r="E30" i="11"/>
  <c r="G29" i="11"/>
  <c r="E29" i="11"/>
  <c r="J27" i="11"/>
  <c r="J21" i="11"/>
  <c r="L11" i="11"/>
  <c r="K11" i="11"/>
  <c r="B11" i="11"/>
  <c r="N10" i="11"/>
  <c r="C10" i="11"/>
  <c r="F10" i="11" s="1"/>
  <c r="N9" i="11"/>
  <c r="C9" i="11"/>
  <c r="F9" i="11" s="1"/>
  <c r="N8" i="11"/>
  <c r="C8" i="11"/>
  <c r="F8" i="11" s="1"/>
  <c r="N7" i="11"/>
  <c r="C7" i="11"/>
  <c r="F7" i="11" s="1"/>
  <c r="N3" i="11"/>
  <c r="G43" i="30" l="1"/>
  <c r="O8" i="29"/>
  <c r="G10" i="28"/>
  <c r="O8" i="28"/>
  <c r="O8" i="26"/>
  <c r="O8" i="24"/>
  <c r="O9" i="24"/>
  <c r="J10" i="23"/>
  <c r="P10" i="23" s="1"/>
  <c r="O8" i="16"/>
  <c r="O9" i="16"/>
  <c r="O8" i="14"/>
  <c r="O8" i="11"/>
  <c r="O10" i="11"/>
  <c r="G8" i="11"/>
  <c r="G10" i="14"/>
  <c r="O10" i="14"/>
  <c r="J9" i="14"/>
  <c r="P9" i="14" s="1"/>
  <c r="G8" i="16"/>
  <c r="O10" i="16"/>
  <c r="O10" i="18"/>
  <c r="O10" i="19"/>
  <c r="I9" i="19"/>
  <c r="M9" i="19" s="1"/>
  <c r="O9" i="19" s="1"/>
  <c r="J10" i="19"/>
  <c r="P10" i="19" s="1"/>
  <c r="G10" i="19"/>
  <c r="E52" i="19"/>
  <c r="G8" i="20"/>
  <c r="O9" i="21"/>
  <c r="O8" i="21"/>
  <c r="E37" i="21"/>
  <c r="G10" i="21"/>
  <c r="E52" i="21"/>
  <c r="O8" i="22"/>
  <c r="O9" i="22"/>
  <c r="O10" i="22"/>
  <c r="J8" i="22"/>
  <c r="P8" i="22" s="1"/>
  <c r="G8" i="22"/>
  <c r="G10" i="22"/>
  <c r="J10" i="22"/>
  <c r="P10" i="22" s="1"/>
  <c r="E52" i="22"/>
  <c r="E52" i="23"/>
  <c r="J8" i="24"/>
  <c r="P8" i="24" s="1"/>
  <c r="G8" i="24"/>
  <c r="G10" i="24"/>
  <c r="E52" i="24"/>
  <c r="O10" i="25"/>
  <c r="I9" i="25"/>
  <c r="M9" i="25" s="1"/>
  <c r="O9" i="25" s="1"/>
  <c r="J10" i="26"/>
  <c r="P10" i="26" s="1"/>
  <c r="J8" i="27"/>
  <c r="P8" i="27" s="1"/>
  <c r="O10" i="27"/>
  <c r="O9" i="28"/>
  <c r="J9" i="28"/>
  <c r="P9" i="28" s="1"/>
  <c r="O9" i="29"/>
  <c r="J52" i="29"/>
  <c r="G43" i="29"/>
  <c r="O8" i="30"/>
  <c r="O10" i="30"/>
  <c r="E52" i="30"/>
  <c r="G8" i="30"/>
  <c r="O9" i="31"/>
  <c r="G7" i="31"/>
  <c r="J8" i="28"/>
  <c r="P8" i="28" s="1"/>
  <c r="E37" i="30"/>
  <c r="E37" i="26"/>
  <c r="G9" i="29"/>
  <c r="G9" i="24"/>
  <c r="J10" i="28"/>
  <c r="P10" i="28" s="1"/>
  <c r="G8" i="26"/>
  <c r="G10" i="11"/>
  <c r="E37" i="31"/>
  <c r="O9" i="17"/>
  <c r="J8" i="21"/>
  <c r="P8" i="21" s="1"/>
  <c r="E37" i="18"/>
  <c r="O8" i="23"/>
  <c r="C11" i="26"/>
  <c r="J10" i="11"/>
  <c r="P10" i="11" s="1"/>
  <c r="E37" i="16"/>
  <c r="O10" i="21"/>
  <c r="O9" i="23"/>
  <c r="J10" i="25"/>
  <c r="P10" i="25" s="1"/>
  <c r="E37" i="28"/>
  <c r="O10" i="28"/>
  <c r="E37" i="11"/>
  <c r="J10" i="16"/>
  <c r="P10" i="16" s="1"/>
  <c r="J10" i="18"/>
  <c r="P10" i="18" s="1"/>
  <c r="G10" i="25"/>
  <c r="J10" i="27"/>
  <c r="P10" i="27" s="1"/>
  <c r="E37" i="14"/>
  <c r="O9" i="14"/>
  <c r="G10" i="16"/>
  <c r="G8" i="17"/>
  <c r="G10" i="18"/>
  <c r="O8" i="20"/>
  <c r="E37" i="23"/>
  <c r="O10" i="23"/>
  <c r="E37" i="25"/>
  <c r="G10" i="27"/>
  <c r="G8" i="29"/>
  <c r="J10" i="14"/>
  <c r="P10" i="14" s="1"/>
  <c r="J8" i="11"/>
  <c r="P8" i="11" s="1"/>
  <c r="J9" i="16"/>
  <c r="P9" i="16" s="1"/>
  <c r="E52" i="27"/>
  <c r="I10" i="29"/>
  <c r="M10" i="29" s="1"/>
  <c r="O10" i="29" s="1"/>
  <c r="G9" i="16"/>
  <c r="E52" i="16"/>
  <c r="O8" i="18"/>
  <c r="G7" i="22"/>
  <c r="E37" i="22"/>
  <c r="O8" i="27"/>
  <c r="I10" i="31"/>
  <c r="M10" i="31" s="1"/>
  <c r="O10" i="31" s="1"/>
  <c r="O9" i="11"/>
  <c r="J9" i="17"/>
  <c r="P9" i="17" s="1"/>
  <c r="E37" i="17"/>
  <c r="J8" i="18"/>
  <c r="P8" i="18" s="1"/>
  <c r="O9" i="18"/>
  <c r="E37" i="19"/>
  <c r="G43" i="19"/>
  <c r="E37" i="20"/>
  <c r="I7" i="22"/>
  <c r="M7" i="22" s="1"/>
  <c r="O7" i="22" s="1"/>
  <c r="J10" i="24"/>
  <c r="P10" i="24" s="1"/>
  <c r="E37" i="24"/>
  <c r="E37" i="27"/>
  <c r="C11" i="29"/>
  <c r="E37" i="29"/>
  <c r="E52" i="29"/>
  <c r="J10" i="30"/>
  <c r="P10" i="30" s="1"/>
  <c r="E52" i="31"/>
  <c r="I8" i="31"/>
  <c r="M8" i="31" s="1"/>
  <c r="O8" i="31" s="1"/>
  <c r="G43" i="31"/>
  <c r="J52" i="31"/>
  <c r="J9" i="31"/>
  <c r="P9" i="31" s="1"/>
  <c r="O7" i="31"/>
  <c r="J7" i="31"/>
  <c r="F11" i="31"/>
  <c r="G9" i="31"/>
  <c r="C11" i="31"/>
  <c r="C11" i="30"/>
  <c r="I9" i="30"/>
  <c r="M9" i="30" s="1"/>
  <c r="O9" i="30" s="1"/>
  <c r="O15" i="30"/>
  <c r="J52" i="30"/>
  <c r="G7" i="30"/>
  <c r="I7" i="30"/>
  <c r="J7" i="30" s="1"/>
  <c r="F8" i="30"/>
  <c r="J8" i="30" s="1"/>
  <c r="P8" i="30" s="1"/>
  <c r="J9" i="29"/>
  <c r="P9" i="29" s="1"/>
  <c r="G7" i="29"/>
  <c r="I7" i="29"/>
  <c r="J7" i="29" s="1"/>
  <c r="F8" i="29"/>
  <c r="J8" i="29" s="1"/>
  <c r="P8" i="29" s="1"/>
  <c r="E52" i="28"/>
  <c r="G8" i="28"/>
  <c r="G43" i="28"/>
  <c r="J52" i="28"/>
  <c r="F11" i="28"/>
  <c r="G9" i="28"/>
  <c r="C11" i="28"/>
  <c r="G7" i="28"/>
  <c r="I7" i="28"/>
  <c r="J7" i="28" s="1"/>
  <c r="I9" i="27"/>
  <c r="M9" i="27" s="1"/>
  <c r="O9" i="27" s="1"/>
  <c r="G8" i="27"/>
  <c r="G43" i="27"/>
  <c r="J52" i="27"/>
  <c r="F11" i="27"/>
  <c r="C11" i="27"/>
  <c r="G7" i="27"/>
  <c r="I7" i="27"/>
  <c r="E52" i="26"/>
  <c r="I9" i="26"/>
  <c r="M9" i="26" s="1"/>
  <c r="O9" i="26" s="1"/>
  <c r="E52" i="25"/>
  <c r="J8" i="25"/>
  <c r="P8" i="25" s="1"/>
  <c r="G8" i="25"/>
  <c r="J52" i="26"/>
  <c r="G43" i="26"/>
  <c r="F8" i="26"/>
  <c r="J8" i="26" s="1"/>
  <c r="P8" i="26" s="1"/>
  <c r="G7" i="26"/>
  <c r="G11" i="26" s="1"/>
  <c r="I7" i="26"/>
  <c r="G43" i="25"/>
  <c r="J52" i="25"/>
  <c r="F11" i="25"/>
  <c r="C11" i="25"/>
  <c r="G7" i="25"/>
  <c r="I7" i="25"/>
  <c r="O10" i="24"/>
  <c r="J9" i="24"/>
  <c r="P9" i="24" s="1"/>
  <c r="J52" i="24"/>
  <c r="G43" i="24"/>
  <c r="F11" i="24"/>
  <c r="C11" i="24"/>
  <c r="G7" i="24"/>
  <c r="O16" i="24"/>
  <c r="I7" i="24"/>
  <c r="G43" i="23"/>
  <c r="J52" i="23"/>
  <c r="F11" i="23"/>
  <c r="J8" i="23"/>
  <c r="P8" i="23" s="1"/>
  <c r="J9" i="23"/>
  <c r="P9" i="23" s="1"/>
  <c r="G9" i="23"/>
  <c r="C11" i="23"/>
  <c r="G7" i="23"/>
  <c r="G10" i="23"/>
  <c r="I7" i="23"/>
  <c r="G8" i="23"/>
  <c r="G9" i="22"/>
  <c r="J9" i="22"/>
  <c r="P9" i="22" s="1"/>
  <c r="O15" i="22"/>
  <c r="J52" i="22"/>
  <c r="F11" i="22"/>
  <c r="C11" i="22"/>
  <c r="G8" i="21"/>
  <c r="J9" i="21"/>
  <c r="P9" i="21" s="1"/>
  <c r="G9" i="21"/>
  <c r="F11" i="21"/>
  <c r="J10" i="21"/>
  <c r="P10" i="21" s="1"/>
  <c r="G43" i="21"/>
  <c r="C11" i="21"/>
  <c r="G7" i="21"/>
  <c r="I7" i="21"/>
  <c r="J52" i="21"/>
  <c r="C11" i="20"/>
  <c r="J52" i="20"/>
  <c r="M9" i="20"/>
  <c r="O9" i="20" s="1"/>
  <c r="J9" i="20"/>
  <c r="P9" i="20" s="1"/>
  <c r="J8" i="20"/>
  <c r="P8" i="20" s="1"/>
  <c r="I7" i="20"/>
  <c r="I10" i="20"/>
  <c r="M10" i="20" s="1"/>
  <c r="O10" i="20" s="1"/>
  <c r="G43" i="20"/>
  <c r="F7" i="20"/>
  <c r="G9" i="20"/>
  <c r="E52" i="20"/>
  <c r="G7" i="19"/>
  <c r="G11" i="19" s="1"/>
  <c r="I7" i="19"/>
  <c r="M7" i="19" s="1"/>
  <c r="O7" i="19" s="1"/>
  <c r="I8" i="19"/>
  <c r="M8" i="19" s="1"/>
  <c r="O8" i="19" s="1"/>
  <c r="O15" i="19"/>
  <c r="J52" i="19"/>
  <c r="F11" i="19"/>
  <c r="C11" i="19"/>
  <c r="I7" i="18"/>
  <c r="M7" i="18" s="1"/>
  <c r="M11" i="18" s="1"/>
  <c r="N13" i="18" s="1"/>
  <c r="G9" i="18"/>
  <c r="J9" i="18"/>
  <c r="P9" i="18" s="1"/>
  <c r="G8" i="18"/>
  <c r="E52" i="18"/>
  <c r="G43" i="18"/>
  <c r="O15" i="18"/>
  <c r="J52" i="18"/>
  <c r="F11" i="18"/>
  <c r="C11" i="18"/>
  <c r="E52" i="17"/>
  <c r="J8" i="17"/>
  <c r="P8" i="17" s="1"/>
  <c r="G7" i="17"/>
  <c r="I7" i="17"/>
  <c r="M7" i="17" s="1"/>
  <c r="O7" i="17" s="1"/>
  <c r="J52" i="17"/>
  <c r="F11" i="17"/>
  <c r="J7" i="17"/>
  <c r="I10" i="17"/>
  <c r="M10" i="17" s="1"/>
  <c r="O10" i="17" s="1"/>
  <c r="G43" i="17"/>
  <c r="G9" i="17"/>
  <c r="M8" i="17"/>
  <c r="O8" i="17" s="1"/>
  <c r="C11" i="17"/>
  <c r="G43" i="16"/>
  <c r="J52" i="16"/>
  <c r="C11" i="16"/>
  <c r="G7" i="16"/>
  <c r="I7" i="16"/>
  <c r="F8" i="16"/>
  <c r="J8" i="16" s="1"/>
  <c r="P8" i="16" s="1"/>
  <c r="J8" i="14"/>
  <c r="P8" i="14" s="1"/>
  <c r="G8" i="14"/>
  <c r="E52" i="14"/>
  <c r="G43" i="14"/>
  <c r="O15" i="14"/>
  <c r="J52" i="14"/>
  <c r="C11" i="14"/>
  <c r="F11" i="14"/>
  <c r="G7" i="14"/>
  <c r="G9" i="14"/>
  <c r="I7" i="14"/>
  <c r="J9" i="11"/>
  <c r="P9" i="11" s="1"/>
  <c r="G9" i="11"/>
  <c r="J52" i="11"/>
  <c r="G43" i="11"/>
  <c r="J7" i="11"/>
  <c r="F11" i="11"/>
  <c r="M7" i="11"/>
  <c r="C11" i="11"/>
  <c r="E52" i="11"/>
  <c r="O16" i="11"/>
  <c r="G7" i="11"/>
  <c r="J7" i="22" l="1"/>
  <c r="I11" i="18"/>
  <c r="G11" i="11"/>
  <c r="G11" i="16"/>
  <c r="G11" i="18"/>
  <c r="O7" i="18"/>
  <c r="O11" i="18" s="1"/>
  <c r="O13" i="18" s="1"/>
  <c r="O27" i="18" s="1"/>
  <c r="J43" i="18" s="1"/>
  <c r="J7" i="18"/>
  <c r="P7" i="18" s="1"/>
  <c r="J9" i="19"/>
  <c r="P9" i="19" s="1"/>
  <c r="J7" i="19"/>
  <c r="P7" i="19" s="1"/>
  <c r="G11" i="20"/>
  <c r="G11" i="21"/>
  <c r="G11" i="22"/>
  <c r="M11" i="22"/>
  <c r="N13" i="22" s="1"/>
  <c r="O11" i="22"/>
  <c r="O13" i="22" s="1"/>
  <c r="O27" i="22" s="1"/>
  <c r="J43" i="22" s="1"/>
  <c r="J9" i="25"/>
  <c r="P9" i="25" s="1"/>
  <c r="J9" i="26"/>
  <c r="P9" i="26" s="1"/>
  <c r="J10" i="29"/>
  <c r="P10" i="29" s="1"/>
  <c r="O11" i="31"/>
  <c r="O13" i="31" s="1"/>
  <c r="O27" i="31" s="1"/>
  <c r="J43" i="31" s="1"/>
  <c r="I11" i="11"/>
  <c r="G11" i="25"/>
  <c r="G11" i="17"/>
  <c r="G11" i="29"/>
  <c r="G11" i="28"/>
  <c r="I11" i="22"/>
  <c r="J10" i="31"/>
  <c r="P10" i="31" s="1"/>
  <c r="G11" i="31"/>
  <c r="G11" i="24"/>
  <c r="I11" i="31"/>
  <c r="J8" i="31"/>
  <c r="P8" i="31" s="1"/>
  <c r="M11" i="31"/>
  <c r="N13" i="31" s="1"/>
  <c r="P7" i="31"/>
  <c r="J9" i="30"/>
  <c r="P9" i="30" s="1"/>
  <c r="P7" i="30"/>
  <c r="G11" i="30"/>
  <c r="M7" i="30"/>
  <c r="I11" i="30"/>
  <c r="F11" i="30"/>
  <c r="P7" i="29"/>
  <c r="M7" i="29"/>
  <c r="I11" i="29"/>
  <c r="F11" i="29"/>
  <c r="M7" i="28"/>
  <c r="I11" i="28"/>
  <c r="J9" i="27"/>
  <c r="P9" i="27" s="1"/>
  <c r="G11" i="27"/>
  <c r="M7" i="27"/>
  <c r="I11" i="27"/>
  <c r="J7" i="27"/>
  <c r="M7" i="26"/>
  <c r="I11" i="26"/>
  <c r="F11" i="26"/>
  <c r="J7" i="26"/>
  <c r="M7" i="25"/>
  <c r="I11" i="25"/>
  <c r="J7" i="25"/>
  <c r="M7" i="24"/>
  <c r="I11" i="24"/>
  <c r="J7" i="24"/>
  <c r="M7" i="23"/>
  <c r="I11" i="23"/>
  <c r="G11" i="23"/>
  <c r="J7" i="23"/>
  <c r="J11" i="22"/>
  <c r="P7" i="22"/>
  <c r="I11" i="21"/>
  <c r="M7" i="21"/>
  <c r="J7" i="21"/>
  <c r="M7" i="20"/>
  <c r="I11" i="20"/>
  <c r="J10" i="20"/>
  <c r="P10" i="20" s="1"/>
  <c r="F11" i="20"/>
  <c r="J7" i="20"/>
  <c r="I11" i="19"/>
  <c r="J8" i="19"/>
  <c r="P8" i="19" s="1"/>
  <c r="O11" i="19"/>
  <c r="O13" i="19" s="1"/>
  <c r="O27" i="19" s="1"/>
  <c r="J43" i="19" s="1"/>
  <c r="M11" i="19"/>
  <c r="N13" i="19" s="1"/>
  <c r="J11" i="18"/>
  <c r="M11" i="17"/>
  <c r="N13" i="17" s="1"/>
  <c r="P7" i="17"/>
  <c r="I11" i="17"/>
  <c r="J10" i="17"/>
  <c r="P10" i="17" s="1"/>
  <c r="O11" i="17"/>
  <c r="O13" i="17" s="1"/>
  <c r="O27" i="17" s="1"/>
  <c r="J43" i="17" s="1"/>
  <c r="F11" i="16"/>
  <c r="M7" i="16"/>
  <c r="I11" i="16"/>
  <c r="J7" i="16"/>
  <c r="G11" i="14"/>
  <c r="M7" i="14"/>
  <c r="I11" i="14"/>
  <c r="J7" i="14"/>
  <c r="M11" i="11"/>
  <c r="N13" i="11" s="1"/>
  <c r="O7" i="11"/>
  <c r="O11" i="11" s="1"/>
  <c r="O13" i="11" s="1"/>
  <c r="O27" i="11" s="1"/>
  <c r="J43" i="11" s="1"/>
  <c r="P7" i="11"/>
  <c r="J11" i="29" l="1"/>
  <c r="J11" i="31"/>
  <c r="J11" i="11"/>
  <c r="J11" i="30"/>
  <c r="M11" i="30"/>
  <c r="N13" i="30" s="1"/>
  <c r="O7" i="30"/>
  <c r="O11" i="30" s="1"/>
  <c r="O13" i="30" s="1"/>
  <c r="O27" i="30" s="1"/>
  <c r="J43" i="30" s="1"/>
  <c r="M11" i="29"/>
  <c r="N13" i="29" s="1"/>
  <c r="O7" i="29"/>
  <c r="O11" i="29" s="1"/>
  <c r="O13" i="29" s="1"/>
  <c r="O27" i="29" s="1"/>
  <c r="J43" i="29" s="1"/>
  <c r="J11" i="28"/>
  <c r="P7" i="28"/>
  <c r="M11" i="28"/>
  <c r="N13" i="28" s="1"/>
  <c r="O7" i="28"/>
  <c r="O11" i="28" s="1"/>
  <c r="O13" i="28" s="1"/>
  <c r="O27" i="28" s="1"/>
  <c r="J43" i="28" s="1"/>
  <c r="J11" i="27"/>
  <c r="P7" i="27"/>
  <c r="M11" i="27"/>
  <c r="N13" i="27" s="1"/>
  <c r="O7" i="27"/>
  <c r="O11" i="27" s="1"/>
  <c r="O13" i="27" s="1"/>
  <c r="O27" i="27" s="1"/>
  <c r="J43" i="27" s="1"/>
  <c r="J11" i="26"/>
  <c r="P7" i="26"/>
  <c r="M11" i="26"/>
  <c r="N13" i="26" s="1"/>
  <c r="O7" i="26"/>
  <c r="O11" i="26" s="1"/>
  <c r="O13" i="26" s="1"/>
  <c r="O27" i="26" s="1"/>
  <c r="J43" i="26" s="1"/>
  <c r="J11" i="25"/>
  <c r="P7" i="25"/>
  <c r="O7" i="25"/>
  <c r="O11" i="25" s="1"/>
  <c r="O13" i="25" s="1"/>
  <c r="O27" i="25" s="1"/>
  <c r="J43" i="25" s="1"/>
  <c r="M11" i="25"/>
  <c r="N13" i="25" s="1"/>
  <c r="J11" i="24"/>
  <c r="P7" i="24"/>
  <c r="O7" i="24"/>
  <c r="O11" i="24" s="1"/>
  <c r="O13" i="24" s="1"/>
  <c r="O27" i="24" s="1"/>
  <c r="J43" i="24" s="1"/>
  <c r="M11" i="24"/>
  <c r="N13" i="24" s="1"/>
  <c r="J11" i="23"/>
  <c r="P7" i="23"/>
  <c r="M11" i="23"/>
  <c r="N13" i="23" s="1"/>
  <c r="O7" i="23"/>
  <c r="O11" i="23" s="1"/>
  <c r="O13" i="23" s="1"/>
  <c r="O27" i="23" s="1"/>
  <c r="J43" i="23" s="1"/>
  <c r="M11" i="21"/>
  <c r="N13" i="21" s="1"/>
  <c r="O7" i="21"/>
  <c r="O11" i="21" s="1"/>
  <c r="O13" i="21" s="1"/>
  <c r="O27" i="21" s="1"/>
  <c r="J43" i="21" s="1"/>
  <c r="J11" i="21"/>
  <c r="P7" i="21"/>
  <c r="P7" i="20"/>
  <c r="J11" i="20"/>
  <c r="M11" i="20"/>
  <c r="N13" i="20" s="1"/>
  <c r="O7" i="20"/>
  <c r="O11" i="20" s="1"/>
  <c r="O13" i="20" s="1"/>
  <c r="O27" i="20" s="1"/>
  <c r="J43" i="20" s="1"/>
  <c r="J11" i="19"/>
  <c r="J11" i="17"/>
  <c r="M11" i="16"/>
  <c r="N13" i="16" s="1"/>
  <c r="O7" i="16"/>
  <c r="O11" i="16" s="1"/>
  <c r="O13" i="16" s="1"/>
  <c r="O27" i="16" s="1"/>
  <c r="J43" i="16" s="1"/>
  <c r="P7" i="16"/>
  <c r="J11" i="16"/>
  <c r="J11" i="14"/>
  <c r="P7" i="14"/>
  <c r="M11" i="14"/>
  <c r="N13" i="14" s="1"/>
  <c r="O7" i="14"/>
  <c r="O11" i="14" s="1"/>
  <c r="O13" i="14" s="1"/>
  <c r="O27" i="14" s="1"/>
  <c r="J43" i="14" s="1"/>
  <c r="G52" i="10"/>
  <c r="E51" i="10"/>
  <c r="I10" i="10" s="1"/>
  <c r="M10" i="10" s="1"/>
  <c r="E50" i="10"/>
  <c r="E49" i="10"/>
  <c r="G9" i="10" s="1"/>
  <c r="E48" i="10"/>
  <c r="I8" i="10" s="1"/>
  <c r="M8" i="10" s="1"/>
  <c r="E47" i="10"/>
  <c r="I7" i="10" s="1"/>
  <c r="O43" i="10"/>
  <c r="M43" i="10"/>
  <c r="F43" i="10"/>
  <c r="O16" i="10" s="1"/>
  <c r="E43" i="10"/>
  <c r="O15" i="10" s="1"/>
  <c r="J42" i="10"/>
  <c r="O41" i="10"/>
  <c r="J37" i="10"/>
  <c r="G37" i="10"/>
  <c r="E36" i="10"/>
  <c r="E35" i="10"/>
  <c r="E34" i="10"/>
  <c r="E33" i="10"/>
  <c r="J32" i="10"/>
  <c r="E32" i="10"/>
  <c r="E31" i="10"/>
  <c r="E30" i="10"/>
  <c r="G29" i="10"/>
  <c r="E29" i="10"/>
  <c r="J27" i="10"/>
  <c r="J21" i="10"/>
  <c r="L11" i="10"/>
  <c r="K11" i="10"/>
  <c r="B11" i="10"/>
  <c r="N10" i="10"/>
  <c r="G10" i="10"/>
  <c r="C10" i="10"/>
  <c r="F10" i="10" s="1"/>
  <c r="N9" i="10"/>
  <c r="C9" i="10"/>
  <c r="F9" i="10" s="1"/>
  <c r="N8" i="10"/>
  <c r="C8" i="10"/>
  <c r="N7" i="10"/>
  <c r="C7" i="10"/>
  <c r="F7" i="10" s="1"/>
  <c r="N3" i="10"/>
  <c r="G52" i="9"/>
  <c r="E51" i="9"/>
  <c r="I10" i="9" s="1"/>
  <c r="M10" i="9" s="1"/>
  <c r="E50" i="9"/>
  <c r="E49" i="9"/>
  <c r="I9" i="9" s="1"/>
  <c r="M9" i="9" s="1"/>
  <c r="E48" i="9"/>
  <c r="I8" i="9" s="1"/>
  <c r="M8" i="9" s="1"/>
  <c r="O8" i="9" s="1"/>
  <c r="E47" i="9"/>
  <c r="I7" i="9" s="1"/>
  <c r="M7" i="9" s="1"/>
  <c r="M43" i="9"/>
  <c r="F43" i="9"/>
  <c r="O16" i="9" s="1"/>
  <c r="E43" i="9"/>
  <c r="O15" i="9" s="1"/>
  <c r="J42" i="9"/>
  <c r="O41" i="9"/>
  <c r="O43" i="9" s="1"/>
  <c r="J37" i="9"/>
  <c r="G37" i="9"/>
  <c r="E36" i="9"/>
  <c r="E35" i="9"/>
  <c r="E34" i="9"/>
  <c r="E33" i="9"/>
  <c r="J32" i="9"/>
  <c r="E32" i="9"/>
  <c r="E31" i="9"/>
  <c r="E30" i="9"/>
  <c r="G29" i="9"/>
  <c r="E29" i="9"/>
  <c r="J27" i="9"/>
  <c r="J21" i="9"/>
  <c r="L11" i="9"/>
  <c r="K11" i="9"/>
  <c r="B11" i="9"/>
  <c r="N10" i="9"/>
  <c r="C10" i="9"/>
  <c r="F10" i="9" s="1"/>
  <c r="N9" i="9"/>
  <c r="C9" i="9"/>
  <c r="F9" i="9" s="1"/>
  <c r="N8" i="9"/>
  <c r="C8" i="9"/>
  <c r="F8" i="9" s="1"/>
  <c r="N7" i="9"/>
  <c r="C7" i="9"/>
  <c r="F7" i="9" s="1"/>
  <c r="N3" i="9"/>
  <c r="G52" i="8"/>
  <c r="E51" i="8"/>
  <c r="I10" i="8" s="1"/>
  <c r="M10" i="8" s="1"/>
  <c r="E50" i="8"/>
  <c r="E49" i="8"/>
  <c r="G9" i="8" s="1"/>
  <c r="E48" i="8"/>
  <c r="I8" i="8" s="1"/>
  <c r="M8" i="8" s="1"/>
  <c r="E47" i="8"/>
  <c r="I7" i="8" s="1"/>
  <c r="M43" i="8"/>
  <c r="F43" i="8"/>
  <c r="O16" i="8" s="1"/>
  <c r="E43" i="8"/>
  <c r="J42" i="8"/>
  <c r="O41" i="8"/>
  <c r="O43" i="8" s="1"/>
  <c r="J37" i="8"/>
  <c r="G37" i="8"/>
  <c r="E36" i="8"/>
  <c r="E35" i="8"/>
  <c r="E34" i="8"/>
  <c r="E33" i="8"/>
  <c r="J32" i="8"/>
  <c r="E32" i="8"/>
  <c r="E31" i="8"/>
  <c r="E30" i="8"/>
  <c r="G29" i="8"/>
  <c r="E29" i="8"/>
  <c r="J27" i="8"/>
  <c r="J21" i="8"/>
  <c r="L11" i="8"/>
  <c r="K11" i="8"/>
  <c r="B11" i="8"/>
  <c r="N10" i="8"/>
  <c r="C10" i="8"/>
  <c r="F10" i="8" s="1"/>
  <c r="N9" i="8"/>
  <c r="C9" i="8"/>
  <c r="F9" i="8" s="1"/>
  <c r="N8" i="8"/>
  <c r="C8" i="8"/>
  <c r="N7" i="8"/>
  <c r="C7" i="8"/>
  <c r="F7" i="8" s="1"/>
  <c r="N3" i="8"/>
  <c r="G52" i="7"/>
  <c r="E51" i="7"/>
  <c r="G10" i="7" s="1"/>
  <c r="E50" i="7"/>
  <c r="E49" i="7"/>
  <c r="I9" i="7" s="1"/>
  <c r="M9" i="7" s="1"/>
  <c r="O9" i="7" s="1"/>
  <c r="E48" i="7"/>
  <c r="I8" i="7" s="1"/>
  <c r="M8" i="7" s="1"/>
  <c r="O8" i="7" s="1"/>
  <c r="E47" i="7"/>
  <c r="M43" i="7"/>
  <c r="F43" i="7"/>
  <c r="O16" i="7" s="1"/>
  <c r="E43" i="7"/>
  <c r="O15" i="7" s="1"/>
  <c r="J42" i="7"/>
  <c r="O41" i="7"/>
  <c r="O43" i="7" s="1"/>
  <c r="J37" i="7"/>
  <c r="G37" i="7"/>
  <c r="E36" i="7"/>
  <c r="E35" i="7"/>
  <c r="E34" i="7"/>
  <c r="E33" i="7"/>
  <c r="J32" i="7"/>
  <c r="E32" i="7"/>
  <c r="E31" i="7"/>
  <c r="E30" i="7"/>
  <c r="G29" i="7"/>
  <c r="E29" i="7"/>
  <c r="J27" i="7"/>
  <c r="J21" i="7"/>
  <c r="L11" i="7"/>
  <c r="K11" i="7"/>
  <c r="B11" i="7"/>
  <c r="N10" i="7"/>
  <c r="C10" i="7"/>
  <c r="F10" i="7" s="1"/>
  <c r="N9" i="7"/>
  <c r="C9" i="7"/>
  <c r="N8" i="7"/>
  <c r="C8" i="7"/>
  <c r="F8" i="7" s="1"/>
  <c r="N7" i="7"/>
  <c r="I7" i="7"/>
  <c r="M7" i="7" s="1"/>
  <c r="C7" i="7"/>
  <c r="F7" i="7" s="1"/>
  <c r="N3" i="7"/>
  <c r="G52" i="6"/>
  <c r="E51" i="6"/>
  <c r="G10" i="6" s="1"/>
  <c r="E50" i="6"/>
  <c r="E49" i="6"/>
  <c r="G9" i="6" s="1"/>
  <c r="E48" i="6"/>
  <c r="I8" i="6" s="1"/>
  <c r="M8" i="6" s="1"/>
  <c r="E47" i="6"/>
  <c r="I7" i="6" s="1"/>
  <c r="M43" i="6"/>
  <c r="F43" i="6"/>
  <c r="O16" i="6" s="1"/>
  <c r="E43" i="6"/>
  <c r="O15" i="6" s="1"/>
  <c r="J42" i="6"/>
  <c r="O41" i="6"/>
  <c r="O43" i="6" s="1"/>
  <c r="J37" i="6"/>
  <c r="G37" i="6"/>
  <c r="E36" i="6"/>
  <c r="E35" i="6"/>
  <c r="E34" i="6"/>
  <c r="E33" i="6"/>
  <c r="J32" i="6"/>
  <c r="E32" i="6"/>
  <c r="E31" i="6"/>
  <c r="E30" i="6"/>
  <c r="G29" i="6"/>
  <c r="E29" i="6"/>
  <c r="J27" i="6"/>
  <c r="J21" i="6"/>
  <c r="L11" i="6"/>
  <c r="K11" i="6"/>
  <c r="B11" i="6"/>
  <c r="N10" i="6"/>
  <c r="C10" i="6"/>
  <c r="F10" i="6" s="1"/>
  <c r="N9" i="6"/>
  <c r="C9" i="6"/>
  <c r="F9" i="6" s="1"/>
  <c r="N8" i="6"/>
  <c r="C8" i="6"/>
  <c r="F8" i="6" s="1"/>
  <c r="N7" i="6"/>
  <c r="C7" i="6"/>
  <c r="F7" i="6" s="1"/>
  <c r="N3" i="6"/>
  <c r="G52" i="5"/>
  <c r="E51" i="5"/>
  <c r="E50" i="5"/>
  <c r="E49" i="5"/>
  <c r="I9" i="5" s="1"/>
  <c r="M9" i="5" s="1"/>
  <c r="E48" i="5"/>
  <c r="E47" i="5"/>
  <c r="M43" i="5"/>
  <c r="F43" i="5"/>
  <c r="O16" i="5" s="1"/>
  <c r="E43" i="5"/>
  <c r="O15" i="5" s="1"/>
  <c r="J42" i="5"/>
  <c r="O41" i="5"/>
  <c r="O43" i="5" s="1"/>
  <c r="J37" i="5"/>
  <c r="G37" i="5"/>
  <c r="E36" i="5"/>
  <c r="E35" i="5"/>
  <c r="E34" i="5"/>
  <c r="E33" i="5"/>
  <c r="J32" i="5"/>
  <c r="E32" i="5"/>
  <c r="E31" i="5"/>
  <c r="E30" i="5"/>
  <c r="G29" i="5"/>
  <c r="E29" i="5"/>
  <c r="J27" i="5"/>
  <c r="J21" i="5"/>
  <c r="L11" i="5"/>
  <c r="K11" i="5"/>
  <c r="B11" i="5"/>
  <c r="N10" i="5"/>
  <c r="I10" i="5"/>
  <c r="M10" i="5" s="1"/>
  <c r="O10" i="5" s="1"/>
  <c r="G10" i="5"/>
  <c r="C10" i="5"/>
  <c r="F10" i="5" s="1"/>
  <c r="J10" i="5" s="1"/>
  <c r="P10" i="5" s="1"/>
  <c r="N9" i="5"/>
  <c r="C9" i="5"/>
  <c r="F9" i="5" s="1"/>
  <c r="N8" i="5"/>
  <c r="I8" i="5"/>
  <c r="M8" i="5" s="1"/>
  <c r="O8" i="5" s="1"/>
  <c r="G8" i="5"/>
  <c r="C8" i="5"/>
  <c r="N7" i="5"/>
  <c r="C7" i="5"/>
  <c r="F7" i="5" s="1"/>
  <c r="N3" i="5"/>
  <c r="E52" i="5" l="1"/>
  <c r="O9" i="5"/>
  <c r="G9" i="5"/>
  <c r="E37" i="6"/>
  <c r="O8" i="6"/>
  <c r="G7" i="6"/>
  <c r="E52" i="7"/>
  <c r="I9" i="8"/>
  <c r="M9" i="8" s="1"/>
  <c r="O9" i="8" s="1"/>
  <c r="O10" i="8"/>
  <c r="G8" i="8"/>
  <c r="G7" i="9"/>
  <c r="J8" i="9"/>
  <c r="P8" i="9" s="1"/>
  <c r="O10" i="9"/>
  <c r="O8" i="10"/>
  <c r="G8" i="10"/>
  <c r="J9" i="5"/>
  <c r="P9" i="5" s="1"/>
  <c r="C11" i="5"/>
  <c r="G8" i="7"/>
  <c r="J10" i="9"/>
  <c r="P10" i="9" s="1"/>
  <c r="G10" i="9"/>
  <c r="I9" i="6"/>
  <c r="M9" i="6" s="1"/>
  <c r="O9" i="6" s="1"/>
  <c r="E37" i="7"/>
  <c r="O10" i="10"/>
  <c r="E37" i="8"/>
  <c r="E37" i="5"/>
  <c r="C11" i="8"/>
  <c r="O9" i="9"/>
  <c r="J8" i="7"/>
  <c r="P8" i="7" s="1"/>
  <c r="E37" i="10"/>
  <c r="J10" i="8"/>
  <c r="P10" i="8" s="1"/>
  <c r="E37" i="9"/>
  <c r="G7" i="7"/>
  <c r="I9" i="10"/>
  <c r="M9" i="10" s="1"/>
  <c r="O9" i="10" s="1"/>
  <c r="C11" i="10"/>
  <c r="J10" i="10"/>
  <c r="P10" i="10" s="1"/>
  <c r="J52" i="10"/>
  <c r="G43" i="10"/>
  <c r="M7" i="10"/>
  <c r="J7" i="10"/>
  <c r="G7" i="10"/>
  <c r="E52" i="10"/>
  <c r="F8" i="10"/>
  <c r="J8" i="10" s="1"/>
  <c r="P8" i="10" s="1"/>
  <c r="J9" i="9"/>
  <c r="P9" i="9" s="1"/>
  <c r="G9" i="9"/>
  <c r="E52" i="9"/>
  <c r="G43" i="9"/>
  <c r="J52" i="9"/>
  <c r="J7" i="9"/>
  <c r="F11" i="9"/>
  <c r="M11" i="9"/>
  <c r="N13" i="9" s="1"/>
  <c r="O7" i="9"/>
  <c r="C11" i="9"/>
  <c r="G8" i="9"/>
  <c r="I11" i="9"/>
  <c r="O8" i="8"/>
  <c r="J52" i="8"/>
  <c r="O15" i="8"/>
  <c r="G43" i="8"/>
  <c r="J7" i="8"/>
  <c r="M7" i="8"/>
  <c r="F8" i="8"/>
  <c r="J8" i="8" s="1"/>
  <c r="P8" i="8" s="1"/>
  <c r="G7" i="8"/>
  <c r="G10" i="8"/>
  <c r="E52" i="8"/>
  <c r="C11" i="7"/>
  <c r="G9" i="7"/>
  <c r="G43" i="7"/>
  <c r="J52" i="7"/>
  <c r="O7" i="7"/>
  <c r="J7" i="7"/>
  <c r="F9" i="7"/>
  <c r="J9" i="7" s="1"/>
  <c r="P9" i="7" s="1"/>
  <c r="I10" i="7"/>
  <c r="M10" i="7" s="1"/>
  <c r="O10" i="7" s="1"/>
  <c r="J8" i="6"/>
  <c r="P8" i="6" s="1"/>
  <c r="J52" i="6"/>
  <c r="C11" i="6"/>
  <c r="J7" i="6"/>
  <c r="G43" i="6"/>
  <c r="E52" i="6"/>
  <c r="G8" i="6"/>
  <c r="G11" i="6" s="1"/>
  <c r="I10" i="6"/>
  <c r="M10" i="6" s="1"/>
  <c r="O10" i="6" s="1"/>
  <c r="M7" i="6"/>
  <c r="G43" i="5"/>
  <c r="J52" i="5"/>
  <c r="I7" i="5"/>
  <c r="J7" i="5" s="1"/>
  <c r="F8" i="5"/>
  <c r="J8" i="5" s="1"/>
  <c r="P8" i="5" s="1"/>
  <c r="G7" i="5"/>
  <c r="G11" i="5" s="1"/>
  <c r="O11" i="9" l="1"/>
  <c r="O13" i="9" s="1"/>
  <c r="O27" i="9" s="1"/>
  <c r="J43" i="9" s="1"/>
  <c r="J9" i="8"/>
  <c r="P9" i="8" s="1"/>
  <c r="J9" i="6"/>
  <c r="P9" i="6" s="1"/>
  <c r="G11" i="7"/>
  <c r="I11" i="8"/>
  <c r="I11" i="10"/>
  <c r="J9" i="10"/>
  <c r="P9" i="10" s="1"/>
  <c r="P7" i="10"/>
  <c r="G11" i="10"/>
  <c r="F11" i="10"/>
  <c r="M11" i="10"/>
  <c r="N13" i="10" s="1"/>
  <c r="O7" i="10"/>
  <c r="O11" i="10" s="1"/>
  <c r="O13" i="10" s="1"/>
  <c r="O27" i="10" s="1"/>
  <c r="J43" i="10" s="1"/>
  <c r="G11" i="9"/>
  <c r="J11" i="9"/>
  <c r="P7" i="9"/>
  <c r="G11" i="8"/>
  <c r="M11" i="8"/>
  <c r="N13" i="8" s="1"/>
  <c r="O7" i="8"/>
  <c r="O11" i="8" s="1"/>
  <c r="O13" i="8" s="1"/>
  <c r="O27" i="8" s="1"/>
  <c r="J43" i="8" s="1"/>
  <c r="F11" i="8"/>
  <c r="P7" i="8"/>
  <c r="P7" i="7"/>
  <c r="I11" i="7"/>
  <c r="F11" i="7"/>
  <c r="J10" i="7"/>
  <c r="P10" i="7" s="1"/>
  <c r="M11" i="7"/>
  <c r="N13" i="7" s="1"/>
  <c r="O11" i="7"/>
  <c r="O13" i="7" s="1"/>
  <c r="O27" i="7" s="1"/>
  <c r="J43" i="7" s="1"/>
  <c r="M11" i="6"/>
  <c r="N13" i="6" s="1"/>
  <c r="O7" i="6"/>
  <c r="O11" i="6" s="1"/>
  <c r="O13" i="6" s="1"/>
  <c r="O27" i="6" s="1"/>
  <c r="J43" i="6" s="1"/>
  <c r="P7" i="6"/>
  <c r="J10" i="6"/>
  <c r="P10" i="6" s="1"/>
  <c r="I11" i="6"/>
  <c r="F11" i="6"/>
  <c r="M7" i="5"/>
  <c r="I11" i="5"/>
  <c r="F11" i="5"/>
  <c r="J11" i="5"/>
  <c r="P7" i="5"/>
  <c r="J11" i="8" l="1"/>
  <c r="J11" i="10"/>
  <c r="J11" i="7"/>
  <c r="J11" i="6"/>
  <c r="M11" i="5"/>
  <c r="N13" i="5" s="1"/>
  <c r="O7" i="5"/>
  <c r="O11" i="5" s="1"/>
  <c r="O13" i="5" s="1"/>
  <c r="O27" i="5" s="1"/>
  <c r="J43" i="5" s="1"/>
  <c r="G52" i="4" l="1"/>
  <c r="E51" i="4"/>
  <c r="I10" i="4" s="1"/>
  <c r="M10" i="4" s="1"/>
  <c r="E50" i="4"/>
  <c r="E49" i="4"/>
  <c r="I9" i="4" s="1"/>
  <c r="M9" i="4" s="1"/>
  <c r="E48" i="4"/>
  <c r="E47" i="4"/>
  <c r="M43" i="4"/>
  <c r="F43" i="4"/>
  <c r="O16" i="4" s="1"/>
  <c r="E43" i="4"/>
  <c r="J42" i="4"/>
  <c r="O41" i="4"/>
  <c r="O43" i="4" s="1"/>
  <c r="J37" i="4"/>
  <c r="G37" i="4"/>
  <c r="E36" i="4"/>
  <c r="E35" i="4"/>
  <c r="E34" i="4"/>
  <c r="E33" i="4"/>
  <c r="J32" i="4"/>
  <c r="E32" i="4"/>
  <c r="E31" i="4"/>
  <c r="E30" i="4"/>
  <c r="G29" i="4"/>
  <c r="E29" i="4"/>
  <c r="J27" i="4"/>
  <c r="J21" i="4"/>
  <c r="L11" i="4"/>
  <c r="K11" i="4"/>
  <c r="B11" i="4"/>
  <c r="N10" i="4"/>
  <c r="G10" i="4"/>
  <c r="C10" i="4"/>
  <c r="F10" i="4" s="1"/>
  <c r="N9" i="4"/>
  <c r="C9" i="4"/>
  <c r="F9" i="4" s="1"/>
  <c r="N8" i="4"/>
  <c r="I8" i="4"/>
  <c r="M8" i="4" s="1"/>
  <c r="G8" i="4"/>
  <c r="C8" i="4"/>
  <c r="F8" i="4" s="1"/>
  <c r="N7" i="4"/>
  <c r="C7" i="4"/>
  <c r="F7" i="4" s="1"/>
  <c r="N3" i="4"/>
  <c r="G52" i="3"/>
  <c r="E51" i="3"/>
  <c r="I10" i="3" s="1"/>
  <c r="M10" i="3" s="1"/>
  <c r="E50" i="3"/>
  <c r="E49" i="3"/>
  <c r="I9" i="3" s="1"/>
  <c r="M9" i="3" s="1"/>
  <c r="E48" i="3"/>
  <c r="G8" i="3" s="1"/>
  <c r="E47" i="3"/>
  <c r="O43" i="3"/>
  <c r="M43" i="3"/>
  <c r="F43" i="3"/>
  <c r="O16" i="3" s="1"/>
  <c r="E43" i="3"/>
  <c r="O15" i="3" s="1"/>
  <c r="J42" i="3"/>
  <c r="O41" i="3"/>
  <c r="J37" i="3"/>
  <c r="G37" i="3"/>
  <c r="E36" i="3"/>
  <c r="E35" i="3"/>
  <c r="E34" i="3"/>
  <c r="E33" i="3"/>
  <c r="J32" i="3"/>
  <c r="E32" i="3"/>
  <c r="E31" i="3"/>
  <c r="E30" i="3"/>
  <c r="G29" i="3"/>
  <c r="E29" i="3"/>
  <c r="J27" i="3"/>
  <c r="J21" i="3"/>
  <c r="L11" i="3"/>
  <c r="K11" i="3"/>
  <c r="B11" i="3"/>
  <c r="N10" i="3"/>
  <c r="C10" i="3"/>
  <c r="F10" i="3" s="1"/>
  <c r="N9" i="3"/>
  <c r="C9" i="3"/>
  <c r="F9" i="3" s="1"/>
  <c r="N8" i="3"/>
  <c r="C8" i="3"/>
  <c r="N7" i="3"/>
  <c r="C7" i="3"/>
  <c r="F7" i="3" s="1"/>
  <c r="N3" i="3"/>
  <c r="G52" i="2"/>
  <c r="E51" i="2"/>
  <c r="G10" i="2" s="1"/>
  <c r="E50" i="2"/>
  <c r="E49" i="2"/>
  <c r="I9" i="2" s="1"/>
  <c r="M9" i="2" s="1"/>
  <c r="O9" i="2" s="1"/>
  <c r="E48" i="2"/>
  <c r="I8" i="2" s="1"/>
  <c r="M8" i="2" s="1"/>
  <c r="E47" i="2"/>
  <c r="M43" i="2"/>
  <c r="F43" i="2"/>
  <c r="O16" i="2" s="1"/>
  <c r="E43" i="2"/>
  <c r="O15" i="2" s="1"/>
  <c r="J42" i="2"/>
  <c r="O41" i="2"/>
  <c r="O43" i="2" s="1"/>
  <c r="J37" i="2"/>
  <c r="G37" i="2"/>
  <c r="E36" i="2"/>
  <c r="E35" i="2"/>
  <c r="E34" i="2"/>
  <c r="E33" i="2"/>
  <c r="J32" i="2"/>
  <c r="E32" i="2"/>
  <c r="E31" i="2"/>
  <c r="E30" i="2"/>
  <c r="G29" i="2"/>
  <c r="E29" i="2"/>
  <c r="J27" i="2"/>
  <c r="J21" i="2"/>
  <c r="L11" i="2"/>
  <c r="K11" i="2"/>
  <c r="B11" i="2"/>
  <c r="N10" i="2"/>
  <c r="C10" i="2"/>
  <c r="F10" i="2" s="1"/>
  <c r="N9" i="2"/>
  <c r="C9" i="2"/>
  <c r="F9" i="2" s="1"/>
  <c r="N8" i="2"/>
  <c r="C8" i="2"/>
  <c r="N7" i="2"/>
  <c r="C7" i="2"/>
  <c r="F7" i="2" s="1"/>
  <c r="N3" i="2"/>
  <c r="G52" i="1"/>
  <c r="E51" i="1"/>
  <c r="G10" i="1" s="1"/>
  <c r="E50" i="1"/>
  <c r="E49" i="1"/>
  <c r="E48" i="1"/>
  <c r="I8" i="1" s="1"/>
  <c r="M8" i="1" s="1"/>
  <c r="O8" i="1" s="1"/>
  <c r="E47" i="1"/>
  <c r="I7" i="1" s="1"/>
  <c r="M43" i="1"/>
  <c r="F43" i="1"/>
  <c r="O16" i="1" s="1"/>
  <c r="E43" i="1"/>
  <c r="O15" i="1" s="1"/>
  <c r="J42" i="1"/>
  <c r="O41" i="1"/>
  <c r="O43" i="1" s="1"/>
  <c r="J37" i="1"/>
  <c r="G37" i="1"/>
  <c r="E36" i="1"/>
  <c r="E35" i="1"/>
  <c r="E34" i="1"/>
  <c r="E33" i="1"/>
  <c r="J32" i="1"/>
  <c r="E32" i="1"/>
  <c r="E31" i="1"/>
  <c r="E30" i="1"/>
  <c r="G29" i="1"/>
  <c r="E29" i="1"/>
  <c r="J27" i="1"/>
  <c r="J21" i="1"/>
  <c r="L11" i="1"/>
  <c r="K11" i="1"/>
  <c r="B11" i="1"/>
  <c r="N10" i="1"/>
  <c r="C10" i="1"/>
  <c r="F10" i="1" s="1"/>
  <c r="N9" i="1"/>
  <c r="C9" i="1"/>
  <c r="N8" i="1"/>
  <c r="C8" i="1"/>
  <c r="F8" i="1" s="1"/>
  <c r="N7" i="1"/>
  <c r="C7" i="1"/>
  <c r="F7" i="1" s="1"/>
  <c r="N3" i="1"/>
  <c r="O10" i="4" l="1"/>
  <c r="C11" i="1"/>
  <c r="G8" i="2"/>
  <c r="O9" i="4"/>
  <c r="J8" i="4"/>
  <c r="P8" i="4" s="1"/>
  <c r="E37" i="4"/>
  <c r="J10" i="4"/>
  <c r="P10" i="4" s="1"/>
  <c r="E52" i="4"/>
  <c r="O8" i="4"/>
  <c r="J9" i="4"/>
  <c r="P9" i="4" s="1"/>
  <c r="G9" i="4"/>
  <c r="J8" i="1"/>
  <c r="P8" i="1" s="1"/>
  <c r="E37" i="3"/>
  <c r="O9" i="3"/>
  <c r="O10" i="3"/>
  <c r="G8" i="1"/>
  <c r="I10" i="2"/>
  <c r="M10" i="2" s="1"/>
  <c r="O10" i="2" s="1"/>
  <c r="I8" i="3"/>
  <c r="M8" i="3" s="1"/>
  <c r="O8" i="3" s="1"/>
  <c r="I10" i="1"/>
  <c r="M10" i="1" s="1"/>
  <c r="O10" i="1" s="1"/>
  <c r="E37" i="2"/>
  <c r="E52" i="2"/>
  <c r="E37" i="1"/>
  <c r="O8" i="2"/>
  <c r="G7" i="4"/>
  <c r="G11" i="4" s="1"/>
  <c r="I7" i="4"/>
  <c r="J7" i="4" s="1"/>
  <c r="J52" i="4"/>
  <c r="F11" i="4"/>
  <c r="G43" i="4"/>
  <c r="O15" i="4"/>
  <c r="C11" i="4"/>
  <c r="C11" i="3"/>
  <c r="G10" i="3"/>
  <c r="J10" i="3"/>
  <c r="P10" i="3" s="1"/>
  <c r="E52" i="3"/>
  <c r="J9" i="3"/>
  <c r="P9" i="3" s="1"/>
  <c r="G9" i="3"/>
  <c r="G43" i="3"/>
  <c r="J52" i="3"/>
  <c r="I7" i="3"/>
  <c r="J7" i="3" s="1"/>
  <c r="G7" i="3"/>
  <c r="F8" i="3"/>
  <c r="C11" i="2"/>
  <c r="J9" i="2"/>
  <c r="P9" i="2" s="1"/>
  <c r="G9" i="2"/>
  <c r="G43" i="2"/>
  <c r="J52" i="2"/>
  <c r="G7" i="2"/>
  <c r="I7" i="2"/>
  <c r="J7" i="2" s="1"/>
  <c r="F8" i="2"/>
  <c r="J8" i="2" s="1"/>
  <c r="P8" i="2" s="1"/>
  <c r="E52" i="1"/>
  <c r="G7" i="1"/>
  <c r="J52" i="1"/>
  <c r="M7" i="1"/>
  <c r="J7" i="1"/>
  <c r="G43" i="1"/>
  <c r="G9" i="1"/>
  <c r="F9" i="1"/>
  <c r="I9" i="1"/>
  <c r="M9" i="1" s="1"/>
  <c r="O9" i="1" s="1"/>
  <c r="G11" i="3" l="1"/>
  <c r="J10" i="2"/>
  <c r="P10" i="2" s="1"/>
  <c r="G11" i="1"/>
  <c r="J10" i="1"/>
  <c r="P10" i="1" s="1"/>
  <c r="J8" i="3"/>
  <c r="P8" i="3" s="1"/>
  <c r="M7" i="4"/>
  <c r="I11" i="4"/>
  <c r="J11" i="4"/>
  <c r="P7" i="4"/>
  <c r="P7" i="3"/>
  <c r="F11" i="3"/>
  <c r="M7" i="3"/>
  <c r="I11" i="3"/>
  <c r="P7" i="2"/>
  <c r="J11" i="2"/>
  <c r="F11" i="2"/>
  <c r="G11" i="2"/>
  <c r="M7" i="2"/>
  <c r="I11" i="2"/>
  <c r="J9" i="1"/>
  <c r="P9" i="1" s="1"/>
  <c r="F11" i="1"/>
  <c r="P7" i="1"/>
  <c r="M11" i="1"/>
  <c r="N13" i="1" s="1"/>
  <c r="O7" i="1"/>
  <c r="O11" i="1" s="1"/>
  <c r="O13" i="1" s="1"/>
  <c r="O27" i="1" s="1"/>
  <c r="J43" i="1" s="1"/>
  <c r="I11" i="1"/>
  <c r="J11" i="3" l="1"/>
  <c r="O7" i="4"/>
  <c r="O11" i="4" s="1"/>
  <c r="O13" i="4" s="1"/>
  <c r="O27" i="4" s="1"/>
  <c r="J43" i="4" s="1"/>
  <c r="M11" i="4"/>
  <c r="N13" i="4" s="1"/>
  <c r="M11" i="3"/>
  <c r="N13" i="3" s="1"/>
  <c r="O7" i="3"/>
  <c r="O11" i="3" s="1"/>
  <c r="O13" i="3" s="1"/>
  <c r="O27" i="3" s="1"/>
  <c r="J43" i="3" s="1"/>
  <c r="M11" i="2"/>
  <c r="N13" i="2" s="1"/>
  <c r="O7" i="2"/>
  <c r="O11" i="2" s="1"/>
  <c r="O13" i="2" s="1"/>
  <c r="O27" i="2" s="1"/>
  <c r="J43" i="2" s="1"/>
  <c r="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3AE5ED03-3924-4FBD-AEA9-9D54536A8B67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286D8FFE-C45B-4540-9574-00652AB3257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FDAB6759-04F5-434A-897F-2464AAB87D26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C0AFEFCC-BDF8-4150-8AD6-5C5CC74A72F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344EE61C-DBEB-40D3-930B-E311FDB583B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CB32B03D-76EC-4A9A-9C87-B517A2AE378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72581A04-80C6-4739-B8B9-D32DE7833ABE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1D112894-E5DC-4948-B750-2CC6533D618D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4EDAEB34-63B5-4969-BA25-4FCAC11BB91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522FA3B0-154F-4B1C-9E7C-EEFF8D591152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E73CAF7C-D8E2-4AB0-AFD3-21B7786EB824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9409FF8A-FA57-4349-96B5-AF85F68F22B1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94F9BA43-D961-4210-A7B3-81919A3D0137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76A6B193-47A3-4130-87C2-D4AD97169FD5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6FBCF087-ED10-4A3F-878A-EC006BD4DCEB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D6FC61E5-2F80-4315-BE8D-C30C9E9CE772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9628391B-1E15-4AFA-BC14-58393242EF53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34CB87F3-CE62-4893-9CD6-802D37C15499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CDF670B1-38F6-41D7-A0C5-951794B3E37D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2D046B5A-7B02-40BA-898E-62B6475F47EA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8DF94FB9-D8FC-4BD8-91F5-5A4C37979D44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24360FE0-3481-4034-8690-651CD63D8CAA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55E622E1-459E-4BF8-B7D4-ECA127E071A8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4ED7327C-3745-4576-A050-27F4FE40DCE3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06827B70-1C1F-4115-95C5-F3B239A185FF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C545BD48-C945-4614-B945-B8C4DEE8FC39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E48E36F2-66AE-4151-82E8-B50B1A344991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CASMA</author>
  </authors>
  <commentList>
    <comment ref="L21" authorId="0" shapeId="0" xr:uid="{04AEA624-1DFA-4509-8C91-25D8C5D6E921}">
      <text>
        <r>
          <rPr>
            <sz val="9"/>
            <color indexed="81"/>
            <rFont val="Tahoma"/>
            <family val="2"/>
          </rPr>
          <t xml:space="preserve">
SOPORTE TECNICO</t>
        </r>
      </text>
    </comment>
  </commentList>
</comments>
</file>

<file path=xl/sharedStrings.xml><?xml version="1.0" encoding="utf-8"?>
<sst xmlns="http://schemas.openxmlformats.org/spreadsheetml/2006/main" count="4356" uniqueCount="141">
  <si>
    <t>E.E.S.S</t>
  </si>
  <si>
    <t>GASOLINAS DE AMERICA SAC</t>
  </si>
  <si>
    <t>CODIGO</t>
  </si>
  <si>
    <t>UBICACIÓN</t>
  </si>
  <si>
    <t xml:space="preserve">MANUEL UBALDE 1103 </t>
  </si>
  <si>
    <t>EL PORVENIR</t>
  </si>
  <si>
    <t>FECHA</t>
  </si>
  <si>
    <t>ELABORADO</t>
  </si>
  <si>
    <t>N°.</t>
  </si>
  <si>
    <t>TIPO COMB</t>
  </si>
  <si>
    <t>INVENT INICIAL</t>
  </si>
  <si>
    <t>INGRESO</t>
  </si>
  <si>
    <t>SALIDAS</t>
  </si>
  <si>
    <t>INVENT FINAL</t>
  </si>
  <si>
    <t>VARILLAJE</t>
  </si>
  <si>
    <t>VENTAS AL CONTADO</t>
  </si>
  <si>
    <t>COMPR.</t>
  </si>
  <si>
    <t>AJUSTE</t>
  </si>
  <si>
    <t>T.INGRESO</t>
  </si>
  <si>
    <t>T.VENTAS</t>
  </si>
  <si>
    <t>SERAFINADO</t>
  </si>
  <si>
    <t>T.SALIDA</t>
  </si>
  <si>
    <t>INICIAL</t>
  </si>
  <si>
    <t>FINAL</t>
  </si>
  <si>
    <t>CANT GLNS</t>
  </si>
  <si>
    <t>P.VENTA</t>
  </si>
  <si>
    <t>VENTA SOLES</t>
  </si>
  <si>
    <t>GLP</t>
  </si>
  <si>
    <t>LEANDRO</t>
  </si>
  <si>
    <t>G-P</t>
  </si>
  <si>
    <t>G-R</t>
  </si>
  <si>
    <t>G-84</t>
  </si>
  <si>
    <t>DB5</t>
  </si>
  <si>
    <t>TOTAL</t>
  </si>
  <si>
    <t>CLIENTE</t>
  </si>
  <si>
    <t>TIPO VTA</t>
  </si>
  <si>
    <t>COMB</t>
  </si>
  <si>
    <t>CANT</t>
  </si>
  <si>
    <t>PRECIO</t>
  </si>
  <si>
    <t>S/.</t>
  </si>
  <si>
    <t>DOC.Nª</t>
  </si>
  <si>
    <t>DOCUMENTOS</t>
  </si>
  <si>
    <t>DESDE</t>
  </si>
  <si>
    <t>HASTA</t>
  </si>
  <si>
    <t>GLNS</t>
  </si>
  <si>
    <t>SOLES</t>
  </si>
  <si>
    <t>FACTURAS</t>
  </si>
  <si>
    <t xml:space="preserve"> </t>
  </si>
  <si>
    <t>TOTAL VENTA</t>
  </si>
  <si>
    <t>BOLETAS</t>
  </si>
  <si>
    <t>CREDITOS</t>
  </si>
  <si>
    <t xml:space="preserve">TARJETAS LIQUIDOS </t>
  </si>
  <si>
    <t>tarjetas glp</t>
  </si>
  <si>
    <t>UGEL</t>
  </si>
  <si>
    <t>calibracio glp devolucion</t>
  </si>
  <si>
    <t>Saldo actual</t>
  </si>
  <si>
    <t>serafinado devolucion a tanque liq</t>
  </si>
  <si>
    <t>Consumo</t>
  </si>
  <si>
    <t>SORTEO</t>
  </si>
  <si>
    <t xml:space="preserve">deposito </t>
  </si>
  <si>
    <t>C&amp;M VISOR</t>
  </si>
  <si>
    <t>gasto soporte tecnico obras</t>
  </si>
  <si>
    <t>INDRA CYM</t>
  </si>
  <si>
    <t>MOBILIDAD PIR PORTA VALOR</t>
  </si>
  <si>
    <t>grupo electrogeno</t>
  </si>
  <si>
    <t>Consumo GAS</t>
  </si>
  <si>
    <t>prueva de tecnico con devolución</t>
  </si>
  <si>
    <t>Consumo LIQ.</t>
  </si>
  <si>
    <t>dev prueva de glp</t>
  </si>
  <si>
    <t xml:space="preserve">Deposito </t>
  </si>
  <si>
    <t>TOTAL A DEPOSITAR</t>
  </si>
  <si>
    <t>INFORMACION DE RECEPCION DE COMBUSTIBLES</t>
  </si>
  <si>
    <t>TOTAL CREDITO GASOLINAS</t>
  </si>
  <si>
    <t>CANTIDAD</t>
  </si>
  <si>
    <t>N°FACTURA</t>
  </si>
  <si>
    <t>PLACA</t>
  </si>
  <si>
    <t>PROVEEDOR</t>
  </si>
  <si>
    <t>CREDITO</t>
  </si>
  <si>
    <t>LUICHO</t>
  </si>
  <si>
    <t>ESTEBAN DC</t>
  </si>
  <si>
    <t>J LUICHO</t>
  </si>
  <si>
    <t>DB-5</t>
  </si>
  <si>
    <t>VALERIO</t>
  </si>
  <si>
    <t>}Mm. *</t>
  </si>
  <si>
    <t>GLP KG</t>
  </si>
  <si>
    <t>PUNTO GAS</t>
  </si>
  <si>
    <t>GLP GLN</t>
  </si>
  <si>
    <t>punto gas</t>
  </si>
  <si>
    <t>.</t>
  </si>
  <si>
    <t xml:space="preserve">Deposito  </t>
  </si>
  <si>
    <t>TOTAL CREDITO D2</t>
  </si>
  <si>
    <t>V CONDORI</t>
  </si>
  <si>
    <t>SCOTIABANK</t>
  </si>
  <si>
    <t>J VILCHERREZ</t>
  </si>
  <si>
    <t>710-8985982</t>
  </si>
  <si>
    <t>TARJETAS</t>
  </si>
  <si>
    <t>LIQUIDOS</t>
  </si>
  <si>
    <t>710-8985966</t>
  </si>
  <si>
    <t>TARJETAS NIUBIZ</t>
  </si>
  <si>
    <t>DEPOSITO GLP</t>
  </si>
  <si>
    <t>Consumo  DB5</t>
  </si>
  <si>
    <t>TARJETAS IZIPAY</t>
  </si>
  <si>
    <t xml:space="preserve">DEPOSITO </t>
  </si>
  <si>
    <t>DEPOSITO</t>
  </si>
  <si>
    <t>DEPO LIQ</t>
  </si>
  <si>
    <t>TOTAL PADEL</t>
  </si>
  <si>
    <t>PRODUCTO</t>
  </si>
  <si>
    <t>GALONES</t>
  </si>
  <si>
    <t>G-95</t>
  </si>
  <si>
    <t>G-90</t>
  </si>
  <si>
    <t>017-5076</t>
  </si>
  <si>
    <t>FEBRERO</t>
  </si>
  <si>
    <t>010-11828</t>
  </si>
  <si>
    <t>032-3838</t>
  </si>
  <si>
    <t>ALCALA</t>
  </si>
  <si>
    <t>010-11852</t>
  </si>
  <si>
    <t>010-11855</t>
  </si>
  <si>
    <t>luicho</t>
  </si>
  <si>
    <t>032-3845</t>
  </si>
  <si>
    <t>010-11871</t>
  </si>
  <si>
    <t>017-5093</t>
  </si>
  <si>
    <t>010-11891</t>
  </si>
  <si>
    <t>010-11889</t>
  </si>
  <si>
    <t>esteBAN DC</t>
  </si>
  <si>
    <t>32-3860</t>
  </si>
  <si>
    <t>D7A-971</t>
  </si>
  <si>
    <t>valerio</t>
  </si>
  <si>
    <t>010-11906</t>
  </si>
  <si>
    <t>VEI-970</t>
  </si>
  <si>
    <t>017-5157</t>
  </si>
  <si>
    <t>A4D-979</t>
  </si>
  <si>
    <t>ECHEVARRIA</t>
  </si>
  <si>
    <t>010-11921</t>
  </si>
  <si>
    <t>017-5161</t>
  </si>
  <si>
    <t>010-11963</t>
  </si>
  <si>
    <t>032-3886</t>
  </si>
  <si>
    <t>010-11978</t>
  </si>
  <si>
    <t>017-5174</t>
  </si>
  <si>
    <t>032-3891</t>
  </si>
  <si>
    <t>PREMIUM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</si>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</sst>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&quot;-&quot;??_ ;_ @_ "/>
    <numFmt numFmtId="165" formatCode="_-* #,##0\ _€_-;\-* #,##0\ _€_-;_-* &quot;-&quot;??\ _€_-;_-@_-"/>
    <numFmt numFmtId="166" formatCode="_-* #,##0.00\ _€_-;\-* #,##0.00\ _€_-;_-* &quot;-&quot;??\ _€_-;_-@_-"/>
    <numFmt numFmtId="167" formatCode="#,##0.000"/>
    <numFmt numFmtId="168" formatCode="_-&quot;S/&quot;* #,##0.00_-;\-&quot;S/&quot;* #,##0.00_-;_-&quot;S/&quot;* &quot;-&quot;??_-;_-@_-"/>
    <numFmt numFmtId="169" formatCode="#,##0.00_ ;\-#,##0.00\ "/>
    <numFmt numFmtId="170" formatCode="dd/mm/yy;@"/>
    <numFmt numFmtId="171" formatCode="[$-C0A]d\-mmm;@"/>
    <numFmt numFmtId="172" formatCode="_-[$S/-280A]\ * #,##0.00_-;\-[$S/-280A]\ * #,##0.00_-;_-[$S/-280A]\ * &quot;-&quot;??_-;_-@_-"/>
    <numFmt numFmtId="173" formatCode="_-* #,##0.00\ _P_t_s_-;\-* #,##0.00\ _P_t_s_-;_-* &quot;-&quot;??\ _P_t_s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9"/>
      <color theme="0"/>
      <name val="Arial"/>
      <family val="2"/>
    </font>
    <font>
      <b/>
      <sz val="12"/>
      <color rgb="FF002060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14">
    <xf numFmtId="0" fontId="0" fillId="0" borderId="0" xfId="0"/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2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16" fontId="2" fillId="2" borderId="11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vertical="center"/>
    </xf>
    <xf numFmtId="165" fontId="5" fillId="2" borderId="13" xfId="1" applyNumberFormat="1" applyFont="1" applyFill="1" applyBorder="1" applyAlignment="1">
      <alignment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" fontId="2" fillId="4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/>
    </xf>
    <xf numFmtId="167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right" vertical="center"/>
    </xf>
    <xf numFmtId="168" fontId="2" fillId="4" borderId="10" xfId="2" applyFont="1" applyFill="1" applyBorder="1" applyAlignment="1">
      <alignment horizontal="center"/>
    </xf>
    <xf numFmtId="168" fontId="2" fillId="4" borderId="5" xfId="2" applyFont="1" applyFill="1" applyBorder="1" applyAlignment="1">
      <alignment horizontal="center" vertical="center"/>
    </xf>
    <xf numFmtId="164" fontId="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4" fontId="2" fillId="4" borderId="7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164" fontId="2" fillId="0" borderId="7" xfId="1" applyFont="1" applyFill="1" applyBorder="1" applyAlignment="1">
      <alignment vertical="center" wrapText="1"/>
    </xf>
    <xf numFmtId="166" fontId="2" fillId="0" borderId="7" xfId="0" applyNumberFormat="1" applyFont="1" applyBorder="1" applyAlignment="1">
      <alignment vertical="center"/>
    </xf>
    <xf numFmtId="167" fontId="2" fillId="0" borderId="7" xfId="0" applyNumberFormat="1" applyFont="1" applyBorder="1" applyAlignment="1">
      <alignment horizontal="right" vertical="center"/>
    </xf>
    <xf numFmtId="4" fontId="2" fillId="0" borderId="7" xfId="0" applyNumberFormat="1" applyFont="1" applyBorder="1" applyAlignment="1">
      <alignment horizontal="right" vertical="center"/>
    </xf>
    <xf numFmtId="4" fontId="2" fillId="0" borderId="28" xfId="0" applyNumberFormat="1" applyFont="1" applyBorder="1" applyAlignment="1">
      <alignment horizontal="right" vertical="center"/>
    </xf>
    <xf numFmtId="168" fontId="2" fillId="0" borderId="11" xfId="2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4" fontId="2" fillId="4" borderId="30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 wrapText="1"/>
    </xf>
    <xf numFmtId="164" fontId="2" fillId="0" borderId="30" xfId="1" applyFont="1" applyFill="1" applyBorder="1" applyAlignment="1">
      <alignment vertical="center" wrapText="1"/>
    </xf>
    <xf numFmtId="166" fontId="2" fillId="0" borderId="30" xfId="0" applyNumberFormat="1" applyFont="1" applyBorder="1" applyAlignment="1">
      <alignment vertical="center"/>
    </xf>
    <xf numFmtId="167" fontId="2" fillId="0" borderId="30" xfId="0" applyNumberFormat="1" applyFont="1" applyBorder="1" applyAlignment="1">
      <alignment horizontal="right" vertical="center"/>
    </xf>
    <xf numFmtId="4" fontId="2" fillId="4" borderId="30" xfId="0" applyNumberFormat="1" applyFont="1" applyFill="1" applyBorder="1" applyAlignment="1">
      <alignment horizontal="right" vertical="center"/>
    </xf>
    <xf numFmtId="4" fontId="2" fillId="0" borderId="31" xfId="0" applyNumberFormat="1" applyFont="1" applyBorder="1" applyAlignment="1">
      <alignment horizontal="right" vertical="center"/>
    </xf>
    <xf numFmtId="168" fontId="2" fillId="0" borderId="32" xfId="2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4" fontId="2" fillId="5" borderId="23" xfId="0" applyNumberFormat="1" applyFont="1" applyFill="1" applyBorder="1" applyAlignment="1">
      <alignment horizontal="center" vertical="center"/>
    </xf>
    <xf numFmtId="2" fontId="2" fillId="5" borderId="34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right" vertical="center"/>
    </xf>
    <xf numFmtId="169" fontId="2" fillId="5" borderId="34" xfId="1" applyNumberFormat="1" applyFont="1" applyFill="1" applyBorder="1" applyAlignment="1">
      <alignment vertical="center"/>
    </xf>
    <xf numFmtId="166" fontId="2" fillId="5" borderId="23" xfId="1" applyNumberFormat="1" applyFont="1" applyFill="1" applyBorder="1" applyAlignment="1">
      <alignment vertical="center"/>
    </xf>
    <xf numFmtId="4" fontId="2" fillId="5" borderId="34" xfId="0" applyNumberFormat="1" applyFont="1" applyFill="1" applyBorder="1" applyAlignment="1">
      <alignment horizontal="right" vertical="center"/>
    </xf>
    <xf numFmtId="4" fontId="2" fillId="5" borderId="23" xfId="0" applyNumberFormat="1" applyFont="1" applyFill="1" applyBorder="1" applyAlignment="1">
      <alignment horizontal="right" vertical="center"/>
    </xf>
    <xf numFmtId="165" fontId="7" fillId="5" borderId="35" xfId="0" applyNumberFormat="1" applyFont="1" applyFill="1" applyBorder="1" applyAlignment="1">
      <alignment horizontal="center" vertical="center"/>
    </xf>
    <xf numFmtId="4" fontId="2" fillId="5" borderId="36" xfId="0" applyNumberFormat="1" applyFont="1" applyFill="1" applyBorder="1" applyAlignment="1">
      <alignment horizontal="right" vertical="center"/>
    </xf>
    <xf numFmtId="166" fontId="2" fillId="5" borderId="19" xfId="0" applyNumberFormat="1" applyFont="1" applyFill="1" applyBorder="1" applyAlignment="1">
      <alignment horizontal="center" vertical="center"/>
    </xf>
    <xf numFmtId="168" fontId="2" fillId="5" borderId="23" xfId="2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40" xfId="0" applyFont="1" applyBorder="1"/>
    <xf numFmtId="0" fontId="2" fillId="0" borderId="14" xfId="0" applyFont="1" applyBorder="1" applyAlignment="1">
      <alignment horizontal="center"/>
    </xf>
    <xf numFmtId="4" fontId="2" fillId="0" borderId="41" xfId="0" applyNumberFormat="1" applyFont="1" applyBorder="1"/>
    <xf numFmtId="4" fontId="2" fillId="4" borderId="7" xfId="0" applyNumberFormat="1" applyFont="1" applyFill="1" applyBorder="1" applyAlignment="1">
      <alignment horizontal="center"/>
    </xf>
    <xf numFmtId="4" fontId="2" fillId="4" borderId="40" xfId="0" applyNumberFormat="1" applyFont="1" applyFill="1" applyBorder="1"/>
    <xf numFmtId="0" fontId="2" fillId="4" borderId="42" xfId="0" applyFont="1" applyFill="1" applyBorder="1" applyAlignment="1">
      <alignment horizontal="center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vertical="center" wrapText="1"/>
    </xf>
    <xf numFmtId="168" fontId="2" fillId="0" borderId="39" xfId="2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4" fontId="2" fillId="0" borderId="10" xfId="0" applyNumberFormat="1" applyFont="1" applyBorder="1"/>
    <xf numFmtId="4" fontId="2" fillId="0" borderId="10" xfId="0" applyNumberFormat="1" applyFont="1" applyBorder="1" applyAlignment="1">
      <alignment horizontal="center" vertical="center" wrapText="1"/>
    </xf>
    <xf numFmtId="40" fontId="2" fillId="4" borderId="7" xfId="0" applyNumberFormat="1" applyFont="1" applyFill="1" applyBorder="1" applyAlignment="1">
      <alignment horizontal="right"/>
    </xf>
    <xf numFmtId="2" fontId="2" fillId="0" borderId="48" xfId="0" applyNumberFormat="1" applyFont="1" applyBorder="1"/>
    <xf numFmtId="168" fontId="2" fillId="0" borderId="47" xfId="2" applyFont="1" applyFill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left" vertical="center" wrapText="1"/>
    </xf>
    <xf numFmtId="0" fontId="3" fillId="0" borderId="44" xfId="0" quotePrefix="1" applyFont="1" applyBorder="1"/>
    <xf numFmtId="17" fontId="3" fillId="0" borderId="9" xfId="0" applyNumberFormat="1" applyFont="1" applyBorder="1"/>
    <xf numFmtId="2" fontId="8" fillId="0" borderId="48" xfId="0" applyNumberFormat="1" applyFont="1" applyBorder="1" applyAlignment="1">
      <alignment horizontal="right"/>
    </xf>
    <xf numFmtId="168" fontId="8" fillId="6" borderId="47" xfId="2" applyFont="1" applyFill="1" applyBorder="1" applyAlignment="1">
      <alignment horizontal="right"/>
    </xf>
    <xf numFmtId="170" fontId="9" fillId="0" borderId="8" xfId="0" applyNumberFormat="1" applyFont="1" applyBorder="1" applyAlignment="1" applyProtection="1">
      <alignment horizontal="center"/>
      <protection locked="0"/>
    </xf>
    <xf numFmtId="4" fontId="9" fillId="0" borderId="8" xfId="0" applyNumberFormat="1" applyFont="1" applyBorder="1" applyAlignment="1" applyProtection="1">
      <alignment horizontal="center"/>
      <protection locked="0"/>
    </xf>
    <xf numFmtId="168" fontId="2" fillId="0" borderId="47" xfId="2" applyFont="1" applyFill="1" applyBorder="1" applyAlignment="1">
      <alignment horizontal="right"/>
    </xf>
    <xf numFmtId="0" fontId="8" fillId="0" borderId="50" xfId="0" applyFont="1" applyBorder="1"/>
    <xf numFmtId="4" fontId="10" fillId="0" borderId="5" xfId="0" applyNumberFormat="1" applyFont="1" applyBorder="1" applyAlignment="1">
      <alignment horizontal="right"/>
    </xf>
    <xf numFmtId="0" fontId="2" fillId="0" borderId="10" xfId="0" applyFont="1" applyBorder="1"/>
    <xf numFmtId="4" fontId="8" fillId="0" borderId="11" xfId="0" applyNumberFormat="1" applyFont="1" applyBorder="1" applyAlignment="1">
      <alignment horizontal="right"/>
    </xf>
    <xf numFmtId="0" fontId="12" fillId="6" borderId="9" xfId="0" applyFont="1" applyFill="1" applyBorder="1"/>
    <xf numFmtId="4" fontId="13" fillId="6" borderId="11" xfId="0" applyNumberFormat="1" applyFont="1" applyFill="1" applyBorder="1"/>
    <xf numFmtId="2" fontId="2" fillId="0" borderId="48" xfId="0" applyNumberFormat="1" applyFont="1" applyBorder="1" applyAlignment="1">
      <alignment horizontal="right"/>
    </xf>
    <xf numFmtId="168" fontId="2" fillId="6" borderId="47" xfId="2" applyFont="1" applyFill="1" applyBorder="1" applyAlignment="1">
      <alignment horizontal="right"/>
    </xf>
    <xf numFmtId="0" fontId="7" fillId="5" borderId="34" xfId="0" applyFont="1" applyFill="1" applyBorder="1"/>
    <xf numFmtId="4" fontId="12" fillId="5" borderId="17" xfId="0" applyNumberFormat="1" applyFont="1" applyFill="1" applyBorder="1"/>
    <xf numFmtId="4" fontId="14" fillId="0" borderId="8" xfId="0" applyNumberFormat="1" applyFont="1" applyBorder="1" applyAlignment="1" applyProtection="1">
      <alignment horizontal="center"/>
      <protection locked="0"/>
    </xf>
    <xf numFmtId="0" fontId="2" fillId="4" borderId="45" xfId="0" applyFont="1" applyFill="1" applyBorder="1" applyAlignment="1">
      <alignment horizontal="center"/>
    </xf>
    <xf numFmtId="4" fontId="10" fillId="0" borderId="40" xfId="0" applyNumberFormat="1" applyFont="1" applyBorder="1" applyAlignment="1">
      <alignment horizontal="right"/>
    </xf>
    <xf numFmtId="168" fontId="8" fillId="0" borderId="47" xfId="2" applyFont="1" applyFill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4" fontId="8" fillId="0" borderId="8" xfId="0" applyNumberFormat="1" applyFont="1" applyBorder="1" applyAlignment="1">
      <alignment horizontal="right"/>
    </xf>
    <xf numFmtId="17" fontId="2" fillId="0" borderId="46" xfId="0" applyNumberFormat="1" applyFont="1" applyBorder="1"/>
    <xf numFmtId="0" fontId="2" fillId="0" borderId="0" xfId="0" applyFont="1" applyAlignment="1">
      <alignment vertical="center" wrapText="1"/>
    </xf>
    <xf numFmtId="2" fontId="2" fillId="0" borderId="0" xfId="1" applyNumberFormat="1" applyFont="1" applyFill="1" applyBorder="1" applyAlignment="1">
      <alignment horizontal="right"/>
    </xf>
    <xf numFmtId="4" fontId="12" fillId="5" borderId="33" xfId="0" applyNumberFormat="1" applyFont="1" applyFill="1" applyBorder="1"/>
    <xf numFmtId="4" fontId="8" fillId="0" borderId="44" xfId="0" applyNumberFormat="1" applyFont="1" applyBorder="1" applyAlignment="1">
      <alignment horizontal="right"/>
    </xf>
    <xf numFmtId="0" fontId="2" fillId="0" borderId="47" xfId="0" applyFont="1" applyBorder="1" applyAlignment="1">
      <alignment vertical="center" wrapText="1"/>
    </xf>
    <xf numFmtId="164" fontId="2" fillId="0" borderId="48" xfId="1" applyFont="1" applyFill="1" applyBorder="1" applyAlignment="1">
      <alignment horizontal="center"/>
    </xf>
    <xf numFmtId="0" fontId="2" fillId="0" borderId="51" xfId="0" applyFont="1" applyBorder="1"/>
    <xf numFmtId="4" fontId="8" fillId="0" borderId="32" xfId="0" applyNumberFormat="1" applyFont="1" applyBorder="1" applyAlignment="1">
      <alignment horizontal="right"/>
    </xf>
    <xf numFmtId="171" fontId="8" fillId="0" borderId="8" xfId="0" applyNumberFormat="1" applyFont="1" applyBorder="1" applyAlignment="1">
      <alignment horizontal="center"/>
    </xf>
    <xf numFmtId="17" fontId="2" fillId="0" borderId="52" xfId="0" applyNumberFormat="1" applyFont="1" applyBorder="1"/>
    <xf numFmtId="0" fontId="2" fillId="0" borderId="49" xfId="0" applyFont="1" applyBorder="1" applyAlignment="1">
      <alignment vertical="center" wrapText="1"/>
    </xf>
    <xf numFmtId="164" fontId="2" fillId="0" borderId="35" xfId="1" applyFont="1" applyFill="1" applyBorder="1" applyAlignment="1">
      <alignment horizontal="center"/>
    </xf>
    <xf numFmtId="168" fontId="8" fillId="0" borderId="49" xfId="2" applyFont="1" applyFill="1" applyBorder="1" applyAlignment="1">
      <alignment horizontal="right"/>
    </xf>
    <xf numFmtId="166" fontId="2" fillId="2" borderId="25" xfId="0" applyNumberFormat="1" applyFont="1" applyFill="1" applyBorder="1" applyAlignment="1">
      <alignment horizontal="center" vertical="center" wrapText="1"/>
    </xf>
    <xf numFmtId="168" fontId="2" fillId="2" borderId="47" xfId="2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/>
    </xf>
    <xf numFmtId="4" fontId="2" fillId="3" borderId="15" xfId="0" applyNumberFormat="1" applyFont="1" applyFill="1" applyBorder="1"/>
    <xf numFmtId="167" fontId="2" fillId="3" borderId="38" xfId="0" applyNumberFormat="1" applyFont="1" applyFill="1" applyBorder="1" applyAlignment="1">
      <alignment horizontal="center"/>
    </xf>
    <xf numFmtId="4" fontId="2" fillId="3" borderId="34" xfId="0" applyNumberFormat="1" applyFont="1" applyFill="1" applyBorder="1"/>
    <xf numFmtId="4" fontId="10" fillId="0" borderId="54" xfId="0" applyNumberFormat="1" applyFont="1" applyBorder="1" applyAlignment="1">
      <alignment horizontal="right"/>
    </xf>
    <xf numFmtId="0" fontId="2" fillId="4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4" fontId="2" fillId="0" borderId="57" xfId="0" applyNumberFormat="1" applyFont="1" applyBorder="1"/>
    <xf numFmtId="4" fontId="2" fillId="0" borderId="14" xfId="0" applyNumberFormat="1" applyFont="1" applyBorder="1" applyAlignment="1">
      <alignment horizontal="center"/>
    </xf>
    <xf numFmtId="0" fontId="2" fillId="0" borderId="7" xfId="0" applyFont="1" applyBorder="1" applyAlignment="1">
      <alignment vertical="center" wrapText="1"/>
    </xf>
    <xf numFmtId="4" fontId="2" fillId="0" borderId="45" xfId="0" applyNumberFormat="1" applyFont="1" applyBorder="1" applyAlignment="1">
      <alignment horizontal="center"/>
    </xf>
    <xf numFmtId="0" fontId="2" fillId="0" borderId="58" xfId="0" applyFont="1" applyBorder="1"/>
    <xf numFmtId="4" fontId="8" fillId="0" borderId="59" xfId="0" applyNumberFormat="1" applyFont="1" applyBorder="1" applyAlignment="1">
      <alignment horizontal="right"/>
    </xf>
    <xf numFmtId="16" fontId="8" fillId="4" borderId="7" xfId="0" applyNumberFormat="1" applyFont="1" applyFill="1" applyBorder="1" applyAlignment="1">
      <alignment horizontal="center"/>
    </xf>
    <xf numFmtId="4" fontId="2" fillId="0" borderId="9" xfId="0" applyNumberFormat="1" applyFont="1" applyBorder="1"/>
    <xf numFmtId="17" fontId="8" fillId="0" borderId="7" xfId="0" applyNumberFormat="1" applyFont="1" applyBorder="1" applyAlignment="1">
      <alignment vertical="center" wrapText="1"/>
    </xf>
    <xf numFmtId="0" fontId="8" fillId="4" borderId="45" xfId="0" applyFont="1" applyFill="1" applyBorder="1" applyAlignment="1">
      <alignment horizontal="center"/>
    </xf>
    <xf numFmtId="17" fontId="2" fillId="0" borderId="7" xfId="0" applyNumberFormat="1" applyFont="1" applyBorder="1" applyAlignment="1">
      <alignment vertical="center" wrapText="1"/>
    </xf>
    <xf numFmtId="0" fontId="8" fillId="0" borderId="45" xfId="0" applyFont="1" applyBorder="1" applyAlignment="1">
      <alignment horizontal="center"/>
    </xf>
    <xf numFmtId="4" fontId="8" fillId="0" borderId="9" xfId="0" applyNumberFormat="1" applyFont="1" applyBorder="1"/>
    <xf numFmtId="0" fontId="11" fillId="0" borderId="7" xfId="0" applyFont="1" applyBorder="1" applyAlignment="1">
      <alignment vertical="center" wrapText="1"/>
    </xf>
    <xf numFmtId="168" fontId="11" fillId="0" borderId="0" xfId="0" applyNumberFormat="1" applyFont="1"/>
    <xf numFmtId="0" fontId="16" fillId="0" borderId="7" xfId="0" applyFont="1" applyBorder="1" applyAlignment="1">
      <alignment vertical="center" wrapText="1"/>
    </xf>
    <xf numFmtId="0" fontId="2" fillId="0" borderId="59" xfId="0" applyFont="1" applyBorder="1"/>
    <xf numFmtId="0" fontId="2" fillId="0" borderId="20" xfId="0" applyFont="1" applyBorder="1" applyAlignment="1">
      <alignment horizontal="center"/>
    </xf>
    <xf numFmtId="4" fontId="2" fillId="0" borderId="61" xfId="0" applyNumberFormat="1" applyFont="1" applyBorder="1"/>
    <xf numFmtId="4" fontId="2" fillId="0" borderId="20" xfId="0" applyNumberFormat="1" applyFont="1" applyBorder="1" applyAlignment="1">
      <alignment horizontal="center"/>
    </xf>
    <xf numFmtId="0" fontId="8" fillId="0" borderId="58" xfId="0" applyFont="1" applyBorder="1"/>
    <xf numFmtId="16" fontId="2" fillId="4" borderId="7" xfId="0" applyNumberFormat="1" applyFont="1" applyFill="1" applyBorder="1" applyAlignment="1">
      <alignment horizontal="center"/>
    </xf>
    <xf numFmtId="167" fontId="2" fillId="3" borderId="36" xfId="0" applyNumberFormat="1" applyFont="1" applyFill="1" applyBorder="1" applyAlignment="1">
      <alignment horizontal="center"/>
    </xf>
    <xf numFmtId="4" fontId="2" fillId="3" borderId="19" xfId="0" applyNumberFormat="1" applyFont="1" applyFill="1" applyBorder="1"/>
    <xf numFmtId="0" fontId="7" fillId="5" borderId="50" xfId="0" applyFont="1" applyFill="1" applyBorder="1"/>
    <xf numFmtId="4" fontId="12" fillId="5" borderId="43" xfId="0" applyNumberFormat="1" applyFont="1" applyFill="1" applyBorder="1"/>
    <xf numFmtId="0" fontId="2" fillId="4" borderId="13" xfId="0" applyFont="1" applyFill="1" applyBorder="1" applyAlignment="1">
      <alignment horizontal="center"/>
    </xf>
    <xf numFmtId="4" fontId="2" fillId="5" borderId="16" xfId="0" applyNumberFormat="1" applyFont="1" applyFill="1" applyBorder="1"/>
    <xf numFmtId="167" fontId="2" fillId="5" borderId="16" xfId="0" applyNumberFormat="1" applyFont="1" applyFill="1" applyBorder="1" applyAlignment="1">
      <alignment horizontal="center"/>
    </xf>
    <xf numFmtId="4" fontId="2" fillId="5" borderId="19" xfId="0" applyNumberFormat="1" applyFont="1" applyFill="1" applyBorder="1"/>
    <xf numFmtId="0" fontId="2" fillId="0" borderId="5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4" fontId="2" fillId="5" borderId="36" xfId="0" applyNumberFormat="1" applyFont="1" applyFill="1" applyBorder="1"/>
    <xf numFmtId="167" fontId="2" fillId="5" borderId="36" xfId="0" applyNumberFormat="1" applyFont="1" applyFill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7" fillId="0" borderId="41" xfId="0" applyFont="1" applyBorder="1"/>
    <xf numFmtId="0" fontId="18" fillId="3" borderId="46" xfId="0" applyFont="1" applyFill="1" applyBorder="1" applyAlignment="1">
      <alignment horizontal="center" vertical="center" wrapText="1"/>
    </xf>
    <xf numFmtId="4" fontId="2" fillId="2" borderId="53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 vertical="center"/>
    </xf>
    <xf numFmtId="4" fontId="2" fillId="2" borderId="44" xfId="0" applyNumberFormat="1" applyFont="1" applyFill="1" applyBorder="1"/>
    <xf numFmtId="0" fontId="17" fillId="0" borderId="6" xfId="0" applyFont="1" applyBorder="1"/>
    <xf numFmtId="0" fontId="18" fillId="3" borderId="63" xfId="0" applyFont="1" applyFill="1" applyBorder="1" applyAlignment="1">
      <alignment horizontal="center" vertical="center" wrapText="1"/>
    </xf>
    <xf numFmtId="0" fontId="10" fillId="0" borderId="1" xfId="0" applyFont="1" applyBorder="1"/>
    <xf numFmtId="4" fontId="10" fillId="0" borderId="2" xfId="0" applyNumberFormat="1" applyFont="1" applyBorder="1" applyAlignment="1">
      <alignment horizontal="right"/>
    </xf>
    <xf numFmtId="0" fontId="8" fillId="0" borderId="43" xfId="0" applyFont="1" applyBorder="1"/>
    <xf numFmtId="164" fontId="2" fillId="4" borderId="11" xfId="1" applyFont="1" applyFill="1" applyBorder="1" applyAlignment="1">
      <alignment horizontal="center"/>
    </xf>
    <xf numFmtId="168" fontId="2" fillId="0" borderId="14" xfId="2" applyFont="1" applyFill="1" applyBorder="1"/>
    <xf numFmtId="172" fontId="2" fillId="0" borderId="10" xfId="2" applyNumberFormat="1" applyFont="1" applyBorder="1" applyAlignment="1">
      <alignment horizontal="center"/>
    </xf>
    <xf numFmtId="4" fontId="2" fillId="0" borderId="44" xfId="0" applyNumberFormat="1" applyFont="1" applyBorder="1"/>
    <xf numFmtId="168" fontId="2" fillId="4" borderId="48" xfId="2" applyFont="1" applyFill="1" applyBorder="1" applyAlignment="1">
      <alignment horizontal="center"/>
    </xf>
    <xf numFmtId="4" fontId="8" fillId="0" borderId="7" xfId="0" applyNumberFormat="1" applyFont="1" applyBorder="1" applyAlignment="1">
      <alignment horizontal="right"/>
    </xf>
    <xf numFmtId="173" fontId="8" fillId="4" borderId="11" xfId="0" applyNumberFormat="1" applyFont="1" applyFill="1" applyBorder="1" applyAlignment="1">
      <alignment horizontal="center"/>
    </xf>
    <xf numFmtId="168" fontId="2" fillId="0" borderId="20" xfId="2" applyFont="1" applyFill="1" applyBorder="1"/>
    <xf numFmtId="172" fontId="2" fillId="0" borderId="10" xfId="0" applyNumberFormat="1" applyFont="1" applyBorder="1" applyAlignment="1">
      <alignment horizontal="center"/>
    </xf>
    <xf numFmtId="168" fontId="12" fillId="5" borderId="23" xfId="2" applyFont="1" applyFill="1" applyBorder="1"/>
    <xf numFmtId="0" fontId="2" fillId="4" borderId="48" xfId="0" applyFont="1" applyFill="1" applyBorder="1" applyAlignment="1">
      <alignment horizontal="center"/>
    </xf>
    <xf numFmtId="0" fontId="2" fillId="0" borderId="60" xfId="0" applyFont="1" applyBorder="1"/>
    <xf numFmtId="164" fontId="8" fillId="4" borderId="11" xfId="1" applyFont="1" applyFill="1" applyBorder="1" applyAlignment="1">
      <alignment horizontal="center"/>
    </xf>
    <xf numFmtId="168" fontId="2" fillId="0" borderId="66" xfId="2" applyFont="1" applyFill="1" applyBorder="1"/>
    <xf numFmtId="4" fontId="12" fillId="5" borderId="25" xfId="0" applyNumberFormat="1" applyFont="1" applyFill="1" applyBorder="1"/>
    <xf numFmtId="0" fontId="7" fillId="5" borderId="33" xfId="0" applyFont="1" applyFill="1" applyBorder="1"/>
    <xf numFmtId="4" fontId="12" fillId="5" borderId="23" xfId="0" applyNumberFormat="1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2" fontId="2" fillId="0" borderId="22" xfId="1" applyNumberFormat="1" applyFont="1" applyFill="1" applyBorder="1" applyAlignment="1">
      <alignment horizontal="right"/>
    </xf>
    <xf numFmtId="0" fontId="2" fillId="0" borderId="30" xfId="0" applyFont="1" applyBorder="1"/>
    <xf numFmtId="2" fontId="2" fillId="0" borderId="68" xfId="1" applyNumberFormat="1" applyFont="1" applyFill="1" applyBorder="1" applyAlignment="1">
      <alignment horizontal="right"/>
    </xf>
    <xf numFmtId="0" fontId="2" fillId="0" borderId="20" xfId="0" applyFont="1" applyBorder="1"/>
    <xf numFmtId="0" fontId="2" fillId="4" borderId="35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4" fontId="2" fillId="0" borderId="26" xfId="0" applyNumberFormat="1" applyFont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164" fontId="2" fillId="4" borderId="32" xfId="1" applyFont="1" applyFill="1" applyBorder="1" applyAlignment="1">
      <alignment horizontal="center"/>
    </xf>
    <xf numFmtId="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3" xfId="0" applyFont="1" applyBorder="1"/>
    <xf numFmtId="164" fontId="2" fillId="0" borderId="1" xfId="1" applyFont="1" applyFill="1" applyBorder="1" applyAlignment="1">
      <alignment horizontal="center"/>
    </xf>
    <xf numFmtId="164" fontId="10" fillId="0" borderId="5" xfId="1" applyFont="1" applyBorder="1"/>
    <xf numFmtId="0" fontId="2" fillId="0" borderId="8" xfId="0" applyFont="1" applyBorder="1"/>
    <xf numFmtId="164" fontId="2" fillId="0" borderId="6" xfId="1" applyFont="1" applyFill="1" applyBorder="1" applyAlignment="1">
      <alignment horizontal="center"/>
    </xf>
    <xf numFmtId="168" fontId="2" fillId="0" borderId="10" xfId="2" applyFont="1" applyFill="1" applyBorder="1" applyAlignment="1">
      <alignment horizontal="center" vertical="center"/>
    </xf>
    <xf numFmtId="4" fontId="7" fillId="0" borderId="11" xfId="0" applyNumberFormat="1" applyFont="1" applyBorder="1"/>
    <xf numFmtId="0" fontId="2" fillId="0" borderId="12" xfId="0" applyFont="1" applyBorder="1"/>
    <xf numFmtId="164" fontId="2" fillId="0" borderId="29" xfId="1" applyFont="1" applyFill="1" applyBorder="1" applyAlignment="1">
      <alignment horizontal="center"/>
    </xf>
    <xf numFmtId="168" fontId="2" fillId="0" borderId="51" xfId="2" applyFont="1" applyFill="1" applyBorder="1" applyAlignment="1">
      <alignment horizontal="center" vertical="center"/>
    </xf>
    <xf numFmtId="4" fontId="7" fillId="0" borderId="32" xfId="0" applyNumberFormat="1" applyFont="1" applyBorder="1"/>
    <xf numFmtId="0" fontId="2" fillId="0" borderId="67" xfId="0" applyFont="1" applyBorder="1"/>
    <xf numFmtId="164" fontId="7" fillId="0" borderId="66" xfId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left"/>
    </xf>
    <xf numFmtId="164" fontId="7" fillId="0" borderId="49" xfId="1" applyFont="1" applyFill="1" applyBorder="1" applyAlignment="1">
      <alignment horizontal="center"/>
    </xf>
    <xf numFmtId="164" fontId="2" fillId="0" borderId="0" xfId="0" applyNumberFormat="1" applyFont="1"/>
    <xf numFmtId="0" fontId="2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/>
    <xf numFmtId="0" fontId="2" fillId="2" borderId="6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20" xfId="0" applyFont="1" applyFill="1" applyBorder="1"/>
    <xf numFmtId="0" fontId="2" fillId="3" borderId="20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vertical="center" wrapText="1"/>
    </xf>
    <xf numFmtId="0" fontId="8" fillId="0" borderId="47" xfId="0" applyFont="1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left" vertical="center" wrapText="1"/>
    </xf>
    <xf numFmtId="0" fontId="11" fillId="0" borderId="47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left" vertical="center" wrapText="1"/>
    </xf>
    <xf numFmtId="0" fontId="6" fillId="0" borderId="46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15" fillId="0" borderId="46" xfId="0" applyFont="1" applyBorder="1" applyAlignment="1">
      <alignment horizontal="left"/>
    </xf>
    <xf numFmtId="0" fontId="15" fillId="0" borderId="47" xfId="0" applyFont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3" borderId="53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55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49" fontId="2" fillId="0" borderId="6" xfId="0" applyNumberFormat="1" applyFont="1" applyBorder="1" applyAlignment="1">
      <alignment horizontal="left"/>
    </xf>
    <xf numFmtId="0" fontId="2" fillId="3" borderId="34" xfId="0" applyFont="1" applyFill="1" applyBorder="1" applyAlignment="1">
      <alignment horizontal="center" vertical="center" wrapText="1"/>
    </xf>
    <xf numFmtId="0" fontId="2" fillId="0" borderId="6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5" borderId="52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2" borderId="63" xfId="0" applyFont="1" applyFill="1" applyBorder="1" applyAlignment="1">
      <alignment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 wrapText="1"/>
    </xf>
    <xf numFmtId="0" fontId="2" fillId="3" borderId="67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6" borderId="0" xfId="0" applyFont="1" applyFill="1" applyBorder="1"/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center" vertical="center" wrapText="1"/>
    </xf>
    <xf numFmtId="165" fontId="5" fillId="6" borderId="0" xfId="1" applyNumberFormat="1" applyFont="1" applyFill="1" applyBorder="1" applyAlignment="1">
      <alignment wrapText="1"/>
    </xf>
  </cellXfs>
  <cellStyles count="3">
    <cellStyle name="Millares" xfId="1" builtinId="3"/>
    <cellStyle name="Moneda" xfId="2" builtinId="4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FED4-2D8E-44C8-B321-C91AE374C45E}">
  <dimension ref="A1:Q52"/>
  <sheetViews>
    <sheetView zoomScale="87" zoomScaleNormal="87" workbookViewId="0">
      <selection activeCell="E17" sqref="E17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45689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398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2249.9983248692351</v>
      </c>
      <c r="C7" s="23">
        <f>L34/2.0185</f>
        <v>0</v>
      </c>
      <c r="D7" s="24"/>
      <c r="E7" s="25">
        <v>0</v>
      </c>
      <c r="F7" s="26">
        <f>B7+C7+E7</f>
        <v>2249.9983248692351</v>
      </c>
      <c r="G7" s="27">
        <f>E47</f>
        <v>947.33550065019506</v>
      </c>
      <c r="H7" s="28"/>
      <c r="I7" s="29">
        <f>E47</f>
        <v>947.33550065019506</v>
      </c>
      <c r="J7" s="22">
        <f>F7-I7-H7</f>
        <v>1302.66282421904</v>
      </c>
      <c r="K7" s="30">
        <v>2250</v>
      </c>
      <c r="L7" s="30">
        <v>1300</v>
      </c>
      <c r="M7" s="31">
        <f>I7</f>
        <v>947.33550065019506</v>
      </c>
      <c r="N7" s="32">
        <f>+F47</f>
        <v>7.69</v>
      </c>
      <c r="O7" s="33">
        <f>M7*N7</f>
        <v>7285.01</v>
      </c>
      <c r="P7" s="34">
        <f>+L7-J7</f>
        <v>-2.662824219039976</v>
      </c>
      <c r="Q7" s="35" t="s">
        <v>28</v>
      </c>
    </row>
    <row r="8" spans="1:17" s="35" customFormat="1" x14ac:dyDescent="0.25">
      <c r="A8" s="36" t="s">
        <v>139</v>
      </c>
      <c r="B8" s="37">
        <v>1589.9975111019403</v>
      </c>
      <c r="C8" s="38">
        <f>L30</f>
        <v>0</v>
      </c>
      <c r="D8" s="39"/>
      <c r="E8" s="40"/>
      <c r="F8" s="41">
        <f>B8+C8+E8</f>
        <v>1589.9975111019403</v>
      </c>
      <c r="G8" s="42">
        <f>E48</f>
        <v>195.88393367638653</v>
      </c>
      <c r="H8" s="40"/>
      <c r="I8" s="43">
        <f>E48</f>
        <v>195.88393367638653</v>
      </c>
      <c r="J8" s="37">
        <f>F8-I8-H8</f>
        <v>1394.1135774255538</v>
      </c>
      <c r="K8" s="30">
        <v>1590</v>
      </c>
      <c r="L8" s="30">
        <v>1400</v>
      </c>
      <c r="M8" s="44">
        <f>I8</f>
        <v>195.88393367638653</v>
      </c>
      <c r="N8" s="32">
        <f>+F48</f>
        <v>17.489999999999998</v>
      </c>
      <c r="O8" s="45">
        <f>M8*N8</f>
        <v>3426.01</v>
      </c>
      <c r="P8" s="34">
        <f>+L8-J8</f>
        <v>5.8864225744462146</v>
      </c>
    </row>
    <row r="9" spans="1:17" s="35" customFormat="1" x14ac:dyDescent="0.25">
      <c r="A9" s="36" t="s">
        <v>140</v>
      </c>
      <c r="B9" s="37">
        <v>1179.9960373872755</v>
      </c>
      <c r="C9" s="38">
        <f>L31</f>
        <v>0</v>
      </c>
      <c r="D9" s="39"/>
      <c r="E9" s="40"/>
      <c r="F9" s="41">
        <f>B9+C9+E9</f>
        <v>1179.9960373872755</v>
      </c>
      <c r="G9" s="42">
        <f>E49</f>
        <v>592.70106316447789</v>
      </c>
      <c r="H9" s="40"/>
      <c r="I9" s="43">
        <f>E49</f>
        <v>592.70106316447789</v>
      </c>
      <c r="J9" s="37">
        <f>F9-I9-H9</f>
        <v>587.29497422279758</v>
      </c>
      <c r="K9" s="30">
        <v>1180</v>
      </c>
      <c r="L9" s="30">
        <v>590</v>
      </c>
      <c r="M9" s="44">
        <f>I9</f>
        <v>592.70106316447789</v>
      </c>
      <c r="N9" s="32">
        <f>+F49</f>
        <v>15.99</v>
      </c>
      <c r="O9" s="45">
        <f>M9*N9</f>
        <v>9477.2900000000009</v>
      </c>
      <c r="P9" s="34">
        <f>+L9-J9</f>
        <v>2.7050257772024224</v>
      </c>
    </row>
    <row r="10" spans="1:17" s="35" customFormat="1" ht="15.6" thickBot="1" x14ac:dyDescent="0.3">
      <c r="A10" s="46" t="s">
        <v>32</v>
      </c>
      <c r="B10" s="47">
        <v>3389.997300635187</v>
      </c>
      <c r="C10" s="48">
        <f>L33</f>
        <v>0</v>
      </c>
      <c r="D10" s="49"/>
      <c r="E10" s="50">
        <v>0</v>
      </c>
      <c r="F10" s="51">
        <f>B10+C10+E10</f>
        <v>3389.997300635187</v>
      </c>
      <c r="G10" s="52">
        <f>E51</f>
        <v>194.14285714285714</v>
      </c>
      <c r="H10" s="50"/>
      <c r="I10" s="53">
        <f>E51</f>
        <v>194.14285714285714</v>
      </c>
      <c r="J10" s="47">
        <f>F10-I10-H10</f>
        <v>3195.8544434923297</v>
      </c>
      <c r="K10" s="30">
        <v>3390</v>
      </c>
      <c r="L10" s="30">
        <v>3200</v>
      </c>
      <c r="M10" s="54">
        <f>I10</f>
        <v>194.14285714285714</v>
      </c>
      <c r="N10" s="32">
        <f>+F51</f>
        <v>15.89</v>
      </c>
      <c r="O10" s="55">
        <f>M10*N10</f>
        <v>3084.93</v>
      </c>
      <c r="P10" s="34">
        <f>+L10-J10</f>
        <v>4.1455565076703351</v>
      </c>
    </row>
    <row r="11" spans="1:17" s="35" customFormat="1" ht="16.2" thickBot="1" x14ac:dyDescent="0.35">
      <c r="A11" s="56" t="s">
        <v>33</v>
      </c>
      <c r="B11" s="57">
        <f>SUM(B7:B10)</f>
        <v>8409.9891739936375</v>
      </c>
      <c r="C11" s="58">
        <f>SUM(C7:C10)</f>
        <v>0</v>
      </c>
      <c r="D11" s="59"/>
      <c r="E11" s="60"/>
      <c r="F11" s="61">
        <f>SUM(F7:F10)</f>
        <v>8409.9891739936375</v>
      </c>
      <c r="G11" s="62">
        <f>SUM(G7:G10)</f>
        <v>1930.0633546339166</v>
      </c>
      <c r="H11" s="57"/>
      <c r="I11" s="63">
        <f>SUM(I7:I10)</f>
        <v>1930.0633546339166</v>
      </c>
      <c r="J11" s="57">
        <f>SUM(J7:J10)</f>
        <v>6479.9258193597207</v>
      </c>
      <c r="K11" s="64" t="e">
        <f>K7+K8+K9+#REF!+K10</f>
        <v>#REF!</v>
      </c>
      <c r="L11" s="64" t="e">
        <f>L7+L8+L9+#REF!+L10</f>
        <v>#REF!</v>
      </c>
      <c r="M11" s="65">
        <f>SUM(M7:M10)</f>
        <v>1930.0633546339166</v>
      </c>
      <c r="N11" s="66"/>
      <c r="O11" s="67">
        <f>SUM(O7:O10)</f>
        <v>23273.24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1930.0633546339166</v>
      </c>
      <c r="O13" s="82">
        <f>+O11</f>
        <v>23273.24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3401.0699999999997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2047.41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300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17524.760000000002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78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85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5237.6000000000004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12287.1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2032.22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1368.85</v>
      </c>
      <c r="F42" s="191">
        <v>2047.41</v>
      </c>
      <c r="G42" s="186"/>
      <c r="H42" s="84"/>
      <c r="I42" s="106" t="s">
        <v>33</v>
      </c>
      <c r="J42" s="192">
        <f>SUM(J39:J41)-J41</f>
        <v>17524.7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3401.0699999999997</v>
      </c>
      <c r="F43" s="191">
        <f>SUM(F41:F42)</f>
        <v>2047.41</v>
      </c>
      <c r="G43" s="186">
        <f>SUM(E43:F43)</f>
        <v>5448.48</v>
      </c>
      <c r="H43" s="84"/>
      <c r="I43" s="5" t="s">
        <v>104</v>
      </c>
      <c r="J43" s="152">
        <f>O27-J42</f>
        <v>6.0000000001309672E-2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947.33550065019506</v>
      </c>
      <c r="F47" s="32">
        <v>7.69</v>
      </c>
      <c r="G47" s="214">
        <v>7285.01</v>
      </c>
      <c r="L47" s="211"/>
    </row>
    <row r="48" spans="1:15" ht="15.6" x14ac:dyDescent="0.3">
      <c r="D48" s="215" t="s">
        <v>108</v>
      </c>
      <c r="E48" s="216">
        <f>+G48/F48</f>
        <v>195.88393367638653</v>
      </c>
      <c r="F48" s="217">
        <v>17.489999999999998</v>
      </c>
      <c r="G48" s="218">
        <v>3426.01</v>
      </c>
      <c r="L48" s="211"/>
    </row>
    <row r="49" spans="4:13" ht="15.6" x14ac:dyDescent="0.3">
      <c r="D49" s="215" t="s">
        <v>109</v>
      </c>
      <c r="E49" s="216">
        <f>+G49/F49</f>
        <v>592.70106316447789</v>
      </c>
      <c r="F49" s="217">
        <v>15.99</v>
      </c>
      <c r="G49" s="218">
        <v>9477.2900000000009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194.14285714285714</v>
      </c>
      <c r="F51" s="221">
        <v>15.89</v>
      </c>
      <c r="G51" s="222">
        <v>3084.93</v>
      </c>
      <c r="L51" s="211"/>
      <c r="M51" s="211"/>
    </row>
    <row r="52" spans="4:13" ht="16.2" thickBot="1" x14ac:dyDescent="0.35">
      <c r="D52" s="223"/>
      <c r="E52" s="224">
        <f>SUM(E47:E51)</f>
        <v>1930.0633546339166</v>
      </c>
      <c r="F52" s="225"/>
      <c r="G52" s="226">
        <f>G47+G48+G49+G51</f>
        <v>23273.24</v>
      </c>
      <c r="J52" s="227">
        <f>G52-E43-F43-J42</f>
        <v>300.06000000000131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54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2DF5822-AD21-4D0A-97EB-E35F4F9EC6B7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4E6A-46BD-4239-BFD9-BAAC0DC68AE9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45698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407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3807.4641525045708</v>
      </c>
      <c r="C7" s="23">
        <f>L34/2.0185</f>
        <v>0</v>
      </c>
      <c r="D7" s="24"/>
      <c r="E7" s="25"/>
      <c r="F7" s="26">
        <f>B7+C7+E7</f>
        <v>3807.4641525045708</v>
      </c>
      <c r="G7" s="27">
        <f>E47</f>
        <v>613.04811443433027</v>
      </c>
      <c r="H7" s="28"/>
      <c r="I7" s="29">
        <f>E47</f>
        <v>613.04811443433027</v>
      </c>
      <c r="J7" s="22">
        <f>F7-I7-H7</f>
        <v>3194.4160380702406</v>
      </c>
      <c r="K7" s="30">
        <v>4000</v>
      </c>
      <c r="L7" s="30">
        <v>3400</v>
      </c>
      <c r="M7" s="31">
        <f>I7</f>
        <v>613.04811443433027</v>
      </c>
      <c r="N7" s="32">
        <f>+F47</f>
        <v>7.69</v>
      </c>
      <c r="O7" s="33">
        <f>M7*N7</f>
        <v>4714.34</v>
      </c>
      <c r="P7" s="34">
        <f>+L7-J7</f>
        <v>205.58396192975943</v>
      </c>
      <c r="Q7" s="35" t="s">
        <v>28</v>
      </c>
    </row>
    <row r="8" spans="1:17" s="35" customFormat="1" x14ac:dyDescent="0.25">
      <c r="A8" s="36" t="s">
        <v>139</v>
      </c>
      <c r="B8" s="37">
        <v>1385.5109473512252</v>
      </c>
      <c r="C8" s="38">
        <f>L30</f>
        <v>0</v>
      </c>
      <c r="D8" s="39"/>
      <c r="E8" s="40"/>
      <c r="F8" s="41">
        <f>B8+C8+E8</f>
        <v>1385.5109473512252</v>
      </c>
      <c r="G8" s="42">
        <f>E48</f>
        <v>193.90508862206977</v>
      </c>
      <c r="H8" s="40"/>
      <c r="I8" s="43">
        <f>E48</f>
        <v>193.90508862206977</v>
      </c>
      <c r="J8" s="37">
        <f>F8-I8-H8</f>
        <v>1191.6058587291554</v>
      </c>
      <c r="K8" s="30">
        <v>1370</v>
      </c>
      <c r="L8" s="30">
        <v>1180</v>
      </c>
      <c r="M8" s="44">
        <f>I8</f>
        <v>193.90508862206977</v>
      </c>
      <c r="N8" s="32">
        <f>+F48</f>
        <v>17.489999999999998</v>
      </c>
      <c r="O8" s="45">
        <f>M8*N8</f>
        <v>3391.4</v>
      </c>
      <c r="P8" s="34">
        <f>+L8-J8</f>
        <v>-11.605858729155443</v>
      </c>
    </row>
    <row r="9" spans="1:17" s="35" customFormat="1" x14ac:dyDescent="0.25">
      <c r="A9" s="36" t="s">
        <v>140</v>
      </c>
      <c r="B9" s="37">
        <v>1438.5301211896522</v>
      </c>
      <c r="C9" s="38">
        <f>L31</f>
        <v>0</v>
      </c>
      <c r="D9" s="39"/>
      <c r="E9" s="40"/>
      <c r="F9" s="41">
        <f>B9+C9+E9</f>
        <v>1438.5301211896522</v>
      </c>
      <c r="G9" s="42">
        <f>E49</f>
        <v>591.89555972482799</v>
      </c>
      <c r="H9" s="40"/>
      <c r="I9" s="43">
        <f>E49</f>
        <v>591.89555972482799</v>
      </c>
      <c r="J9" s="37">
        <f>F9-I9-H9</f>
        <v>846.63456146482417</v>
      </c>
      <c r="K9" s="30">
        <v>1410</v>
      </c>
      <c r="L9" s="30">
        <v>830</v>
      </c>
      <c r="M9" s="44">
        <f>I9</f>
        <v>591.89555972482799</v>
      </c>
      <c r="N9" s="32">
        <f>+F49</f>
        <v>15.99</v>
      </c>
      <c r="O9" s="45">
        <f>M9*N9</f>
        <v>9464.41</v>
      </c>
      <c r="P9" s="34">
        <f>+L9-J9</f>
        <v>-16.634561464824174</v>
      </c>
    </row>
    <row r="10" spans="1:17" s="35" customFormat="1" ht="15.6" thickBot="1" x14ac:dyDescent="0.3">
      <c r="A10" s="46" t="s">
        <v>32</v>
      </c>
      <c r="B10" s="47">
        <v>1810.9853434293975</v>
      </c>
      <c r="C10" s="48">
        <f>L33</f>
        <v>0</v>
      </c>
      <c r="D10" s="49"/>
      <c r="E10" s="50">
        <v>0</v>
      </c>
      <c r="F10" s="51">
        <f>B10+C10+E10</f>
        <v>1810.9853434293975</v>
      </c>
      <c r="G10" s="52">
        <f>E51</f>
        <v>154.53996224040276</v>
      </c>
      <c r="H10" s="50"/>
      <c r="I10" s="53">
        <f>E51</f>
        <v>154.53996224040276</v>
      </c>
      <c r="J10" s="47">
        <f>F10-I10-H10</f>
        <v>1656.4453811889948</v>
      </c>
      <c r="K10" s="30">
        <v>1810</v>
      </c>
      <c r="L10" s="30">
        <v>1660</v>
      </c>
      <c r="M10" s="54">
        <f>I10</f>
        <v>154.53996224040276</v>
      </c>
      <c r="N10" s="32">
        <f>+F51</f>
        <v>15.89</v>
      </c>
      <c r="O10" s="55">
        <f>M10*N10</f>
        <v>2455.64</v>
      </c>
      <c r="P10" s="34">
        <f>+L10-J10</f>
        <v>3.5546188110051844</v>
      </c>
    </row>
    <row r="11" spans="1:17" s="35" customFormat="1" ht="16.2" thickBot="1" x14ac:dyDescent="0.35">
      <c r="A11" s="56" t="s">
        <v>33</v>
      </c>
      <c r="B11" s="57">
        <f>SUM(B7:B10)</f>
        <v>8442.4905644748451</v>
      </c>
      <c r="C11" s="58">
        <f>SUM(C7:C10)</f>
        <v>0</v>
      </c>
      <c r="D11" s="59"/>
      <c r="E11" s="60"/>
      <c r="F11" s="61">
        <f>SUM(F7:F10)</f>
        <v>8442.4905644748451</v>
      </c>
      <c r="G11" s="62">
        <f>SUM(G7:G10)</f>
        <v>1553.3887250216308</v>
      </c>
      <c r="H11" s="57"/>
      <c r="I11" s="63">
        <f>SUM(I7:I10)</f>
        <v>1553.3887250216308</v>
      </c>
      <c r="J11" s="57">
        <f>SUM(J7:J10)</f>
        <v>6889.1018394532148</v>
      </c>
      <c r="K11" s="64" t="e">
        <f>K7+K8+K9+#REF!+K10</f>
        <v>#REF!</v>
      </c>
      <c r="L11" s="64" t="e">
        <f>L7+L8+L9+#REF!+L10</f>
        <v>#REF!</v>
      </c>
      <c r="M11" s="65">
        <f>SUM(M7:M10)</f>
        <v>1553.3887250216308</v>
      </c>
      <c r="N11" s="66"/>
      <c r="O11" s="67">
        <f>SUM(O7:O10)</f>
        <v>20025.79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1553.3887250216308</v>
      </c>
      <c r="O13" s="82">
        <f>+O11</f>
        <v>20025.79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3189.65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857.64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15978.5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117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3856.7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12121.8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2433.65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756</v>
      </c>
      <c r="F42" s="191">
        <v>857.64</v>
      </c>
      <c r="G42" s="186"/>
      <c r="H42" s="84"/>
      <c r="I42" s="106" t="s">
        <v>33</v>
      </c>
      <c r="J42" s="192">
        <f>SUM(J39:J41)-J41</f>
        <v>15978.5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3189.65</v>
      </c>
      <c r="F43" s="191">
        <f>SUM(F41:F42)</f>
        <v>857.64</v>
      </c>
      <c r="G43" s="186">
        <f>SUM(E43:F43)</f>
        <v>4047.29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613.04811443433027</v>
      </c>
      <c r="F47" s="32">
        <v>7.69</v>
      </c>
      <c r="G47" s="214">
        <v>4714.34</v>
      </c>
      <c r="L47" s="211"/>
    </row>
    <row r="48" spans="1:15" ht="15.6" x14ac:dyDescent="0.3">
      <c r="D48" s="215" t="s">
        <v>108</v>
      </c>
      <c r="E48" s="216">
        <f>+G48/F48</f>
        <v>193.90508862206977</v>
      </c>
      <c r="F48" s="217">
        <v>17.489999999999998</v>
      </c>
      <c r="G48" s="218">
        <v>3391.4</v>
      </c>
      <c r="L48" s="211"/>
    </row>
    <row r="49" spans="4:13" ht="15.6" x14ac:dyDescent="0.3">
      <c r="D49" s="215" t="s">
        <v>109</v>
      </c>
      <c r="E49" s="216">
        <f>+G49/F49</f>
        <v>591.89555972482799</v>
      </c>
      <c r="F49" s="217">
        <v>15.99</v>
      </c>
      <c r="G49" s="218">
        <v>9464.41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154.53996224040276</v>
      </c>
      <c r="F51" s="221">
        <v>15.89</v>
      </c>
      <c r="G51" s="222">
        <v>2455.64</v>
      </c>
      <c r="L51" s="211"/>
      <c r="M51" s="211"/>
    </row>
    <row r="52" spans="4:13" ht="16.2" thickBot="1" x14ac:dyDescent="0.35">
      <c r="D52" s="223"/>
      <c r="E52" s="224">
        <f>SUM(E47:E51)</f>
        <v>1553.3887250216308</v>
      </c>
      <c r="F52" s="225"/>
      <c r="G52" s="226">
        <f>G47+G48+G49+G51</f>
        <v>20025.79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36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05790B6-A47C-47A5-B061-35666C681970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1A86-0C98-4292-B5B1-9C539D5064AB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45699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408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3194.4290419714107</v>
      </c>
      <c r="C7" s="23">
        <f>L34/2.0185</f>
        <v>0</v>
      </c>
      <c r="D7" s="24"/>
      <c r="E7" s="25"/>
      <c r="F7" s="26">
        <f>B7+C7+E7</f>
        <v>3194.4290419714107</v>
      </c>
      <c r="G7" s="27">
        <f>E47</f>
        <v>691.74902470741222</v>
      </c>
      <c r="H7" s="28"/>
      <c r="I7" s="29">
        <f>E47</f>
        <v>691.74902470741222</v>
      </c>
      <c r="J7" s="22">
        <f>F7-I7-H7</f>
        <v>2502.6800172639987</v>
      </c>
      <c r="K7" s="30">
        <v>3400</v>
      </c>
      <c r="L7" s="30">
        <v>2650</v>
      </c>
      <c r="M7" s="31">
        <f>I7</f>
        <v>691.74902470741222</v>
      </c>
      <c r="N7" s="32">
        <f>+F47</f>
        <v>7.69</v>
      </c>
      <c r="O7" s="33">
        <f>M7*N7</f>
        <v>5319.55</v>
      </c>
      <c r="P7" s="34">
        <f>+L7-J7</f>
        <v>147.31998273600129</v>
      </c>
      <c r="Q7" s="35" t="s">
        <v>28</v>
      </c>
    </row>
    <row r="8" spans="1:17" s="35" customFormat="1" x14ac:dyDescent="0.25">
      <c r="A8" s="36" t="s">
        <v>139</v>
      </c>
      <c r="B8" s="37">
        <v>1191.6058587291554</v>
      </c>
      <c r="C8" s="38">
        <f>L30</f>
        <v>0</v>
      </c>
      <c r="D8" s="39"/>
      <c r="E8" s="40"/>
      <c r="F8" s="41">
        <f>B8+C8+E8</f>
        <v>1191.6058587291554</v>
      </c>
      <c r="G8" s="42">
        <f>E48</f>
        <v>132.18753573470556</v>
      </c>
      <c r="H8" s="40"/>
      <c r="I8" s="43">
        <f>E48</f>
        <v>132.18753573470556</v>
      </c>
      <c r="J8" s="37">
        <f>F8-I8-H8</f>
        <v>1059.4183229944499</v>
      </c>
      <c r="K8" s="30">
        <v>1180</v>
      </c>
      <c r="L8" s="30">
        <v>1040</v>
      </c>
      <c r="M8" s="44">
        <f>I8</f>
        <v>132.18753573470556</v>
      </c>
      <c r="N8" s="32">
        <f>+F48</f>
        <v>17.489999999999998</v>
      </c>
      <c r="O8" s="45">
        <f>M8*N8</f>
        <v>2311.96</v>
      </c>
      <c r="P8" s="34">
        <f>+L8-J8</f>
        <v>-19.418322994449909</v>
      </c>
    </row>
    <row r="9" spans="1:17" s="35" customFormat="1" x14ac:dyDescent="0.25">
      <c r="A9" s="36" t="s">
        <v>140</v>
      </c>
      <c r="B9" s="37">
        <v>846.63456146482417</v>
      </c>
      <c r="C9" s="38">
        <f>L31</f>
        <v>2200</v>
      </c>
      <c r="D9" s="39"/>
      <c r="E9" s="40"/>
      <c r="F9" s="41">
        <f>B9+C9+E9</f>
        <v>3046.6345614648244</v>
      </c>
      <c r="G9" s="42">
        <f>E49</f>
        <v>577.08380237648532</v>
      </c>
      <c r="H9" s="40"/>
      <c r="I9" s="43">
        <f>E49</f>
        <v>577.08380237648532</v>
      </c>
      <c r="J9" s="37">
        <f>F9-I9-H9</f>
        <v>2469.550759088339</v>
      </c>
      <c r="K9" s="30">
        <v>830</v>
      </c>
      <c r="L9" s="30">
        <v>2450</v>
      </c>
      <c r="M9" s="44">
        <f>I9</f>
        <v>577.08380237648532</v>
      </c>
      <c r="N9" s="32">
        <f>+F49</f>
        <v>15.99</v>
      </c>
      <c r="O9" s="45">
        <f>M9*N9</f>
        <v>9227.57</v>
      </c>
      <c r="P9" s="34">
        <f>+L9-J9</f>
        <v>-19.550759088338964</v>
      </c>
    </row>
    <row r="10" spans="1:17" s="35" customFormat="1" ht="15.6" thickBot="1" x14ac:dyDescent="0.3">
      <c r="A10" s="46" t="s">
        <v>32</v>
      </c>
      <c r="B10" s="47">
        <v>1656.4453811889948</v>
      </c>
      <c r="C10" s="48">
        <f>L33</f>
        <v>0</v>
      </c>
      <c r="D10" s="49"/>
      <c r="E10" s="50">
        <v>0</v>
      </c>
      <c r="F10" s="51">
        <f>B10+C10+E10</f>
        <v>1656.4453811889948</v>
      </c>
      <c r="G10" s="52">
        <f>E51</f>
        <v>93.843297671491499</v>
      </c>
      <c r="H10" s="50"/>
      <c r="I10" s="53">
        <f>E51</f>
        <v>93.843297671491499</v>
      </c>
      <c r="J10" s="47">
        <f>F10-I10-H10</f>
        <v>1562.6020835175034</v>
      </c>
      <c r="K10" s="30">
        <v>1660</v>
      </c>
      <c r="L10" s="30">
        <v>1560</v>
      </c>
      <c r="M10" s="54">
        <f>I10</f>
        <v>93.843297671491499</v>
      </c>
      <c r="N10" s="32">
        <f>+F51</f>
        <v>15.89</v>
      </c>
      <c r="O10" s="55">
        <f>M10*N10</f>
        <v>1491.17</v>
      </c>
      <c r="P10" s="34">
        <f>+L10-J10</f>
        <v>-2.6020835175033881</v>
      </c>
    </row>
    <row r="11" spans="1:17" s="35" customFormat="1" ht="16.2" thickBot="1" x14ac:dyDescent="0.35">
      <c r="A11" s="56" t="s">
        <v>33</v>
      </c>
      <c r="B11" s="57">
        <f>SUM(B7:B10)</f>
        <v>6889.1148433543858</v>
      </c>
      <c r="C11" s="58">
        <f>SUM(C7:C10)</f>
        <v>2200</v>
      </c>
      <c r="D11" s="59"/>
      <c r="E11" s="60"/>
      <c r="F11" s="61">
        <f>SUM(F7:F10)</f>
        <v>9089.1148433543858</v>
      </c>
      <c r="G11" s="62">
        <f>SUM(G7:G10)</f>
        <v>1494.8636604900946</v>
      </c>
      <c r="H11" s="57"/>
      <c r="I11" s="63">
        <f>SUM(I7:I10)</f>
        <v>1494.8636604900946</v>
      </c>
      <c r="J11" s="57">
        <f>SUM(J7:J10)</f>
        <v>7594.251182864291</v>
      </c>
      <c r="K11" s="64" t="e">
        <f>K7+K8+K9+#REF!+K10</f>
        <v>#REF!</v>
      </c>
      <c r="L11" s="64" t="e">
        <f>L7+L8+L9+#REF!+L10</f>
        <v>#REF!</v>
      </c>
      <c r="M11" s="65">
        <f>SUM(M7:M10)</f>
        <v>1494.8636604900946</v>
      </c>
      <c r="N11" s="66"/>
      <c r="O11" s="67">
        <f>SUM(O7:O10)</f>
        <v>18350.25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1494.8636604900946</v>
      </c>
      <c r="O13" s="82">
        <f>+O11</f>
        <v>18350.25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3410.59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1054.8499999999999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13884.81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2200</v>
      </c>
      <c r="M31" s="140" t="s">
        <v>119</v>
      </c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4264.7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9620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2211.91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1198.68</v>
      </c>
      <c r="F42" s="191">
        <v>1054.8499999999999</v>
      </c>
      <c r="G42" s="186"/>
      <c r="H42" s="84"/>
      <c r="I42" s="106" t="s">
        <v>33</v>
      </c>
      <c r="J42" s="192">
        <f>SUM(J39:J41)-J41</f>
        <v>13884.7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3410.59</v>
      </c>
      <c r="F43" s="191">
        <f>SUM(F41:F42)</f>
        <v>1054.8499999999999</v>
      </c>
      <c r="G43" s="186">
        <f>SUM(E43:F43)</f>
        <v>4465.4400000000005</v>
      </c>
      <c r="H43" s="84"/>
      <c r="I43" s="5" t="s">
        <v>104</v>
      </c>
      <c r="J43" s="152">
        <f>O27-J42</f>
        <v>0.10999999999876309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691.74902470741222</v>
      </c>
      <c r="F47" s="32">
        <v>7.69</v>
      </c>
      <c r="G47" s="214">
        <v>5319.55</v>
      </c>
      <c r="L47" s="211"/>
    </row>
    <row r="48" spans="1:15" ht="15.6" x14ac:dyDescent="0.3">
      <c r="D48" s="215" t="s">
        <v>108</v>
      </c>
      <c r="E48" s="216">
        <f>+G48/F48</f>
        <v>132.18753573470556</v>
      </c>
      <c r="F48" s="217">
        <v>17.489999999999998</v>
      </c>
      <c r="G48" s="218">
        <v>2311.96</v>
      </c>
      <c r="L48" s="211"/>
    </row>
    <row r="49" spans="4:13" ht="15.6" x14ac:dyDescent="0.3">
      <c r="D49" s="215" t="s">
        <v>109</v>
      </c>
      <c r="E49" s="216">
        <f>+G49/F49</f>
        <v>577.08380237648532</v>
      </c>
      <c r="F49" s="217">
        <v>15.99</v>
      </c>
      <c r="G49" s="218">
        <v>9227.57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93.843297671491499</v>
      </c>
      <c r="F51" s="221">
        <v>15.89</v>
      </c>
      <c r="G51" s="222">
        <v>1491.17</v>
      </c>
      <c r="L51" s="211"/>
      <c r="M51" s="211"/>
    </row>
    <row r="52" spans="4:13" ht="16.2" thickBot="1" x14ac:dyDescent="0.35">
      <c r="D52" s="223"/>
      <c r="E52" s="224">
        <f>SUM(E47:E51)</f>
        <v>1494.8636604900946</v>
      </c>
      <c r="F52" s="225"/>
      <c r="G52" s="226">
        <f>G47+G48+G49+G51</f>
        <v>18350.25</v>
      </c>
      <c r="J52" s="227">
        <f>G52-E43-F43-J42</f>
        <v>0.10999999999876309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34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395656F-A22C-4618-9E1B-EDA3FD1A4D29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21D9-089C-424D-81B1-349E64572358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45700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409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2502.6800172639987</v>
      </c>
      <c r="C7" s="23">
        <f>L34/2.0185</f>
        <v>1857.8152093138469</v>
      </c>
      <c r="D7" s="24"/>
      <c r="E7" s="25"/>
      <c r="F7" s="26">
        <f>B7+C7+E7</f>
        <v>4360.4952265778456</v>
      </c>
      <c r="G7" s="27">
        <f>E47</f>
        <v>861.83485045513657</v>
      </c>
      <c r="H7" s="28"/>
      <c r="I7" s="29">
        <f>E47</f>
        <v>861.83485045513657</v>
      </c>
      <c r="J7" s="22">
        <f>F7-I7-H7</f>
        <v>3498.6603761227088</v>
      </c>
      <c r="K7" s="30">
        <v>2650</v>
      </c>
      <c r="L7" s="30">
        <v>3600</v>
      </c>
      <c r="M7" s="31">
        <f>I7</f>
        <v>861.83485045513657</v>
      </c>
      <c r="N7" s="32">
        <f>+F47</f>
        <v>7.69</v>
      </c>
      <c r="O7" s="33">
        <f>M7*N7</f>
        <v>6627.51</v>
      </c>
      <c r="P7" s="34">
        <f>+L7-J7</f>
        <v>101.33962387729116</v>
      </c>
      <c r="Q7" s="35" t="s">
        <v>28</v>
      </c>
    </row>
    <row r="8" spans="1:17" s="35" customFormat="1" x14ac:dyDescent="0.25">
      <c r="A8" s="36" t="s">
        <v>139</v>
      </c>
      <c r="B8" s="37">
        <v>1059.4183229944499</v>
      </c>
      <c r="C8" s="38">
        <f>L30</f>
        <v>0</v>
      </c>
      <c r="D8" s="39"/>
      <c r="E8" s="40"/>
      <c r="F8" s="41">
        <f>B8+C8+E8</f>
        <v>1059.4183229944499</v>
      </c>
      <c r="G8" s="42">
        <f>E48</f>
        <v>146.56603773584908</v>
      </c>
      <c r="H8" s="40"/>
      <c r="I8" s="43">
        <f>E48</f>
        <v>146.56603773584908</v>
      </c>
      <c r="J8" s="37">
        <f>F8-I8-H8</f>
        <v>912.85228525860089</v>
      </c>
      <c r="K8" s="30">
        <v>1040</v>
      </c>
      <c r="L8" s="30">
        <v>900</v>
      </c>
      <c r="M8" s="44">
        <f>I8</f>
        <v>146.56603773584908</v>
      </c>
      <c r="N8" s="32">
        <f>+F48</f>
        <v>17.489999999999998</v>
      </c>
      <c r="O8" s="45">
        <f>M8*N8</f>
        <v>2563.44</v>
      </c>
      <c r="P8" s="34">
        <f>+L8-J8</f>
        <v>-12.852285258600887</v>
      </c>
    </row>
    <row r="9" spans="1:17" s="35" customFormat="1" x14ac:dyDescent="0.25">
      <c r="A9" s="36" t="s">
        <v>140</v>
      </c>
      <c r="B9" s="37">
        <v>2469.550759088339</v>
      </c>
      <c r="C9" s="38">
        <f>L31</f>
        <v>0</v>
      </c>
      <c r="D9" s="39"/>
      <c r="E9" s="40"/>
      <c r="F9" s="41">
        <f>B9+C9+E9</f>
        <v>2469.550759088339</v>
      </c>
      <c r="G9" s="42">
        <f>E49</f>
        <v>547.6629143214509</v>
      </c>
      <c r="H9" s="40"/>
      <c r="I9" s="43">
        <f>E49</f>
        <v>547.6629143214509</v>
      </c>
      <c r="J9" s="37">
        <f>F9-I9-H9</f>
        <v>1921.8878447668881</v>
      </c>
      <c r="K9" s="30">
        <v>2450</v>
      </c>
      <c r="L9" s="30">
        <v>1905</v>
      </c>
      <c r="M9" s="44">
        <f>I9</f>
        <v>547.6629143214509</v>
      </c>
      <c r="N9" s="32">
        <f>+F49</f>
        <v>15.99</v>
      </c>
      <c r="O9" s="45">
        <f>M9*N9</f>
        <v>8757.1299999999992</v>
      </c>
      <c r="P9" s="34">
        <f>+L9-J9</f>
        <v>-16.887844766888065</v>
      </c>
    </row>
    <row r="10" spans="1:17" s="35" customFormat="1" ht="15.6" thickBot="1" x14ac:dyDescent="0.3">
      <c r="A10" s="46" t="s">
        <v>32</v>
      </c>
      <c r="B10" s="47">
        <v>1562.6020835175034</v>
      </c>
      <c r="C10" s="48">
        <f>L33</f>
        <v>0</v>
      </c>
      <c r="D10" s="49"/>
      <c r="E10" s="50">
        <v>0</v>
      </c>
      <c r="F10" s="51">
        <f>B10+C10+E10</f>
        <v>1562.6020835175034</v>
      </c>
      <c r="G10" s="52">
        <f>E51</f>
        <v>144.59974826935178</v>
      </c>
      <c r="H10" s="50"/>
      <c r="I10" s="53">
        <f>E51</f>
        <v>144.59974826935178</v>
      </c>
      <c r="J10" s="47">
        <f>F10-I10-H10</f>
        <v>1418.0023352481517</v>
      </c>
      <c r="K10" s="30">
        <v>1560</v>
      </c>
      <c r="L10" s="30">
        <v>1415</v>
      </c>
      <c r="M10" s="54">
        <f>I10</f>
        <v>144.59974826935178</v>
      </c>
      <c r="N10" s="32">
        <f>+F51</f>
        <v>15.89</v>
      </c>
      <c r="O10" s="55">
        <f>M10*N10</f>
        <v>2297.69</v>
      </c>
      <c r="P10" s="34">
        <f>+L10-J10</f>
        <v>-3.0023352481516667</v>
      </c>
    </row>
    <row r="11" spans="1:17" s="35" customFormat="1" ht="16.2" thickBot="1" x14ac:dyDescent="0.35">
      <c r="A11" s="56" t="s">
        <v>33</v>
      </c>
      <c r="B11" s="57">
        <f>SUM(B7:B10)</f>
        <v>7594.251182864291</v>
      </c>
      <c r="C11" s="58">
        <f>SUM(C7:C10)</f>
        <v>1857.8152093138469</v>
      </c>
      <c r="D11" s="59"/>
      <c r="E11" s="60"/>
      <c r="F11" s="61">
        <f>SUM(F7:F10)</f>
        <v>9452.0663921781379</v>
      </c>
      <c r="G11" s="62">
        <f>SUM(G7:G10)</f>
        <v>1700.6635507817882</v>
      </c>
      <c r="H11" s="57"/>
      <c r="I11" s="63">
        <f>SUM(I7:I10)</f>
        <v>1700.6635507817882</v>
      </c>
      <c r="J11" s="57">
        <f>SUM(J7:J10)</f>
        <v>7751.4028413963497</v>
      </c>
      <c r="K11" s="64" t="e">
        <f>K7+K8+K9+#REF!+K10</f>
        <v>#REF!</v>
      </c>
      <c r="L11" s="64" t="e">
        <f>L7+L8+L9+#REF!+L10</f>
        <v>#REF!</v>
      </c>
      <c r="M11" s="65">
        <f>SUM(M7:M10)</f>
        <v>1700.6635507817882</v>
      </c>
      <c r="N11" s="66"/>
      <c r="O11" s="67">
        <f>SUM(O7:O10)</f>
        <v>20245.77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1700.6635507817882</v>
      </c>
      <c r="O13" s="82">
        <f>+O11</f>
        <v>20245.77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3031.3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631.85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317.92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16264.700000000003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3750</v>
      </c>
      <c r="M34" s="140" t="s">
        <v>120</v>
      </c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5677.6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10587.1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1635.52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1395.78</v>
      </c>
      <c r="F42" s="191">
        <v>631.85</v>
      </c>
      <c r="G42" s="186"/>
      <c r="H42" s="84"/>
      <c r="I42" s="106" t="s">
        <v>33</v>
      </c>
      <c r="J42" s="192">
        <f>SUM(J39:J41)-J41</f>
        <v>16264.7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3031.3</v>
      </c>
      <c r="F43" s="191">
        <f>SUM(F41:F42)</f>
        <v>631.85</v>
      </c>
      <c r="G43" s="186">
        <f>SUM(E43:F43)</f>
        <v>3663.15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861.83485045513657</v>
      </c>
      <c r="F47" s="32">
        <v>7.69</v>
      </c>
      <c r="G47" s="214">
        <v>6627.51</v>
      </c>
      <c r="L47" s="211"/>
    </row>
    <row r="48" spans="1:15" ht="15.6" x14ac:dyDescent="0.3">
      <c r="D48" s="215" t="s">
        <v>108</v>
      </c>
      <c r="E48" s="216">
        <f>+G48/F48</f>
        <v>146.56603773584908</v>
      </c>
      <c r="F48" s="217">
        <v>17.489999999999998</v>
      </c>
      <c r="G48" s="218">
        <v>2563.44</v>
      </c>
      <c r="L48" s="211"/>
    </row>
    <row r="49" spans="4:13" ht="15.6" x14ac:dyDescent="0.3">
      <c r="D49" s="215" t="s">
        <v>109</v>
      </c>
      <c r="E49" s="216">
        <f>+G49/F49</f>
        <v>547.6629143214509</v>
      </c>
      <c r="F49" s="217">
        <v>15.99</v>
      </c>
      <c r="G49" s="218">
        <v>8757.1299999999992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144.59974826935178</v>
      </c>
      <c r="F51" s="221">
        <v>15.89</v>
      </c>
      <c r="G51" s="222">
        <v>2297.69</v>
      </c>
      <c r="L51" s="211"/>
      <c r="M51" s="211"/>
    </row>
    <row r="52" spans="4:13" ht="16.2" thickBot="1" x14ac:dyDescent="0.35">
      <c r="D52" s="223"/>
      <c r="E52" s="224">
        <f>SUM(E47:E51)</f>
        <v>1700.6635507817882</v>
      </c>
      <c r="F52" s="225"/>
      <c r="G52" s="226">
        <f>G47+G48+G49+G51</f>
        <v>20245.77</v>
      </c>
      <c r="J52" s="227">
        <f>G52-E43-F43-J42</f>
        <v>317.92000000000189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32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55653-90CF-4903-B1FA-033A92F16599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4DAF-0505-4DAE-8165-E502FA8A2A09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45701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410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3498.6603761227088</v>
      </c>
      <c r="C7" s="23">
        <f>L34/2.0185</f>
        <v>0</v>
      </c>
      <c r="D7" s="24"/>
      <c r="E7" s="25"/>
      <c r="F7" s="26">
        <f>B7+C7+E7</f>
        <v>3498.6603761227088</v>
      </c>
      <c r="G7" s="27">
        <f>E47</f>
        <v>843.21586475942775</v>
      </c>
      <c r="H7" s="28"/>
      <c r="I7" s="29">
        <f>E47</f>
        <v>843.21586475942775</v>
      </c>
      <c r="J7" s="22">
        <f>F7-I7-H7</f>
        <v>2655.444511363281</v>
      </c>
      <c r="K7" s="30">
        <v>3600</v>
      </c>
      <c r="L7" s="30">
        <v>2760</v>
      </c>
      <c r="M7" s="31">
        <f>I7</f>
        <v>843.21586475942775</v>
      </c>
      <c r="N7" s="32">
        <f>+F47</f>
        <v>7.69</v>
      </c>
      <c r="O7" s="33">
        <f>M7*N7</f>
        <v>6484.33</v>
      </c>
      <c r="P7" s="34">
        <f>+L7-J7</f>
        <v>104.55548863671902</v>
      </c>
      <c r="Q7" s="35" t="s">
        <v>28</v>
      </c>
    </row>
    <row r="8" spans="1:17" s="35" customFormat="1" x14ac:dyDescent="0.25">
      <c r="A8" s="36" t="s">
        <v>139</v>
      </c>
      <c r="B8" s="37">
        <v>912.85228525860089</v>
      </c>
      <c r="C8" s="38">
        <f>L30</f>
        <v>0</v>
      </c>
      <c r="D8" s="39"/>
      <c r="E8" s="40"/>
      <c r="F8" s="41">
        <f>B8+C8+E8</f>
        <v>912.85228525860089</v>
      </c>
      <c r="G8" s="42">
        <f>E48</f>
        <v>166.46998284734136</v>
      </c>
      <c r="H8" s="40"/>
      <c r="I8" s="43">
        <f>E48</f>
        <v>166.46998284734136</v>
      </c>
      <c r="J8" s="37">
        <f>F8-I8-H8</f>
        <v>746.3823024112595</v>
      </c>
      <c r="K8" s="30">
        <v>900</v>
      </c>
      <c r="L8" s="30">
        <v>730</v>
      </c>
      <c r="M8" s="44">
        <f>I8</f>
        <v>166.46998284734136</v>
      </c>
      <c r="N8" s="32">
        <f>+F48</f>
        <v>17.489999999999998</v>
      </c>
      <c r="O8" s="45">
        <f>M8*N8</f>
        <v>2911.56</v>
      </c>
      <c r="P8" s="34">
        <f>+L8-J8</f>
        <v>-16.382302411259502</v>
      </c>
    </row>
    <row r="9" spans="1:17" s="35" customFormat="1" x14ac:dyDescent="0.25">
      <c r="A9" s="36" t="s">
        <v>140</v>
      </c>
      <c r="B9" s="37">
        <v>1921.8878447668881</v>
      </c>
      <c r="C9" s="38">
        <f>L31</f>
        <v>0</v>
      </c>
      <c r="D9" s="39"/>
      <c r="E9" s="40"/>
      <c r="F9" s="41">
        <f>B9+C9+E9</f>
        <v>1921.8878447668881</v>
      </c>
      <c r="G9" s="42">
        <f>E49</f>
        <v>607.12195121951208</v>
      </c>
      <c r="H9" s="40"/>
      <c r="I9" s="43">
        <f>E49</f>
        <v>607.12195121951208</v>
      </c>
      <c r="J9" s="37">
        <f>F9-I9-H9</f>
        <v>1314.765893547376</v>
      </c>
      <c r="K9" s="30">
        <v>1905</v>
      </c>
      <c r="L9" s="30">
        <v>1300</v>
      </c>
      <c r="M9" s="44">
        <f>I9</f>
        <v>607.12195121951208</v>
      </c>
      <c r="N9" s="32">
        <f>+F49</f>
        <v>15.99</v>
      </c>
      <c r="O9" s="45">
        <f>M9*N9</f>
        <v>9707.8799999999992</v>
      </c>
      <c r="P9" s="34">
        <f>+L9-J9</f>
        <v>-14.765893547375981</v>
      </c>
    </row>
    <row r="10" spans="1:17" s="35" customFormat="1" ht="15.6" thickBot="1" x14ac:dyDescent="0.3">
      <c r="A10" s="46" t="s">
        <v>32</v>
      </c>
      <c r="B10" s="47">
        <v>1418.0023352481517</v>
      </c>
      <c r="C10" s="48">
        <f>L33</f>
        <v>0</v>
      </c>
      <c r="D10" s="49"/>
      <c r="E10" s="50">
        <v>0</v>
      </c>
      <c r="F10" s="51">
        <f>B10+C10+E10</f>
        <v>1418.0023352481517</v>
      </c>
      <c r="G10" s="52">
        <f>E51</f>
        <v>235.78288231592197</v>
      </c>
      <c r="H10" s="50"/>
      <c r="I10" s="53">
        <f>E51</f>
        <v>235.78288231592197</v>
      </c>
      <c r="J10" s="47">
        <f>F10-I10-H10</f>
        <v>1182.2194529322296</v>
      </c>
      <c r="K10" s="30">
        <v>1415</v>
      </c>
      <c r="L10" s="30">
        <v>1180</v>
      </c>
      <c r="M10" s="54">
        <f>I10</f>
        <v>235.78288231592197</v>
      </c>
      <c r="N10" s="32">
        <f>+F51</f>
        <v>15.89</v>
      </c>
      <c r="O10" s="55">
        <f>M10*N10</f>
        <v>3746.59</v>
      </c>
      <c r="P10" s="34">
        <f>+L10-J10</f>
        <v>-2.2194529322296148</v>
      </c>
    </row>
    <row r="11" spans="1:17" s="35" customFormat="1" ht="16.2" thickBot="1" x14ac:dyDescent="0.35">
      <c r="A11" s="56" t="s">
        <v>33</v>
      </c>
      <c r="B11" s="57">
        <v>7751.4028413963497</v>
      </c>
      <c r="C11" s="58">
        <f>SUM(C7:C10)</f>
        <v>0</v>
      </c>
      <c r="D11" s="59"/>
      <c r="E11" s="60"/>
      <c r="F11" s="61">
        <f>SUM(F7:F10)</f>
        <v>7751.4028413963497</v>
      </c>
      <c r="G11" s="62">
        <f>SUM(G7:G10)</f>
        <v>1852.5906811422033</v>
      </c>
      <c r="H11" s="57"/>
      <c r="I11" s="63">
        <f>SUM(I7:I10)</f>
        <v>1852.5906811422033</v>
      </c>
      <c r="J11" s="57">
        <f>SUM(J7:J10)</f>
        <v>5898.812160254146</v>
      </c>
      <c r="K11" s="64" t="e">
        <f>K7+K8+K9+#REF!+K10</f>
        <v>#REF!</v>
      </c>
      <c r="L11" s="64" t="e">
        <f>L7+L8+L9+#REF!+L10</f>
        <v>#REF!</v>
      </c>
      <c r="M11" s="65">
        <f>SUM(M7:M10)</f>
        <v>1852.5906811422033</v>
      </c>
      <c r="N11" s="66"/>
      <c r="O11" s="67">
        <f>SUM(O7:O10)</f>
        <v>22850.359999999997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1852.5906811422033</v>
      </c>
      <c r="O13" s="82">
        <f>+O11</f>
        <v>22850.359999999997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4374.18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1745.98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16730.199999999997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4738.3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11991.9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2282.17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2092.0100000000002</v>
      </c>
      <c r="F42" s="191">
        <v>1745.98</v>
      </c>
      <c r="G42" s="186"/>
      <c r="H42" s="84"/>
      <c r="I42" s="106" t="s">
        <v>33</v>
      </c>
      <c r="J42" s="192">
        <f>SUM(J39:J41)-J41</f>
        <v>16730.2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4374.18</v>
      </c>
      <c r="F43" s="191">
        <f>SUM(F41:F42)</f>
        <v>1745.98</v>
      </c>
      <c r="G43" s="186">
        <f>SUM(E43:F43)</f>
        <v>6120.16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843.21586475942775</v>
      </c>
      <c r="F47" s="32">
        <v>7.69</v>
      </c>
      <c r="G47" s="214">
        <v>6484.33</v>
      </c>
      <c r="L47" s="211"/>
    </row>
    <row r="48" spans="1:15" ht="15.6" x14ac:dyDescent="0.3">
      <c r="D48" s="215" t="s">
        <v>108</v>
      </c>
      <c r="E48" s="216">
        <f>+G48/F48</f>
        <v>166.46998284734136</v>
      </c>
      <c r="F48" s="217">
        <v>17.489999999999998</v>
      </c>
      <c r="G48" s="218">
        <v>2911.56</v>
      </c>
      <c r="L48" s="211"/>
    </row>
    <row r="49" spans="4:13" ht="15.6" x14ac:dyDescent="0.3">
      <c r="D49" s="215" t="s">
        <v>109</v>
      </c>
      <c r="E49" s="216">
        <f>+G49/F49</f>
        <v>607.12195121951208</v>
      </c>
      <c r="F49" s="217">
        <v>15.99</v>
      </c>
      <c r="G49" s="218">
        <v>9707.8799999999992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235.78288231592197</v>
      </c>
      <c r="F51" s="221">
        <v>15.89</v>
      </c>
      <c r="G51" s="222">
        <v>3746.59</v>
      </c>
      <c r="L51" s="211"/>
      <c r="M51" s="211"/>
    </row>
    <row r="52" spans="4:13" ht="16.2" thickBot="1" x14ac:dyDescent="0.35">
      <c r="D52" s="223"/>
      <c r="E52" s="224">
        <f>SUM(E47:E51)</f>
        <v>1852.5906811422033</v>
      </c>
      <c r="F52" s="225"/>
      <c r="G52" s="226">
        <f>G47+G48+G49+G51</f>
        <v>22850.359999999997</v>
      </c>
      <c r="J52" s="227">
        <f>G52-E43-F43-J42</f>
        <v>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30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3B12D44-E1EE-40AF-99A5-BB4AA22DE035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BAC5-5F92-47C4-9FFF-463EB4F4F924}">
  <dimension ref="A1:Q52"/>
  <sheetViews>
    <sheetView topLeftCell="A4"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45702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411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2655.444511363281</v>
      </c>
      <c r="C7" s="23">
        <f>L34/2.0185</f>
        <v>0</v>
      </c>
      <c r="D7" s="24"/>
      <c r="E7" s="25"/>
      <c r="F7" s="26">
        <f>B7+C7+E7</f>
        <v>2655.444511363281</v>
      </c>
      <c r="G7" s="27">
        <f>E47</f>
        <v>886.29648894668389</v>
      </c>
      <c r="H7" s="28"/>
      <c r="I7" s="29">
        <f>E47</f>
        <v>886.29648894668389</v>
      </c>
      <c r="J7" s="22">
        <f>F7-I7-H7</f>
        <v>1769.1480224165971</v>
      </c>
      <c r="K7" s="30">
        <v>2760</v>
      </c>
      <c r="L7" s="30">
        <v>1850</v>
      </c>
      <c r="M7" s="31">
        <f>I7</f>
        <v>886.29648894668389</v>
      </c>
      <c r="N7" s="32">
        <f>+F47</f>
        <v>7.69</v>
      </c>
      <c r="O7" s="33">
        <f>M7*N7</f>
        <v>6815.62</v>
      </c>
      <c r="P7" s="34">
        <f>+L7-J7</f>
        <v>80.851977583402913</v>
      </c>
      <c r="Q7" s="35" t="s">
        <v>28</v>
      </c>
    </row>
    <row r="8" spans="1:17" s="35" customFormat="1" x14ac:dyDescent="0.25">
      <c r="A8" s="36" t="s">
        <v>139</v>
      </c>
      <c r="B8" s="37">
        <v>746.3823024112595</v>
      </c>
      <c r="C8" s="38">
        <f>L30</f>
        <v>1050</v>
      </c>
      <c r="D8" s="39"/>
      <c r="E8" s="40"/>
      <c r="F8" s="41">
        <f>B8+C8+E8</f>
        <v>1796.3823024112594</v>
      </c>
      <c r="G8" s="42">
        <f>E48</f>
        <v>168.34705546026302</v>
      </c>
      <c r="H8" s="40"/>
      <c r="I8" s="43">
        <f>E48</f>
        <v>168.34705546026302</v>
      </c>
      <c r="J8" s="37">
        <f>F8-I8-H8</f>
        <v>1628.0352469509965</v>
      </c>
      <c r="K8" s="30">
        <v>730</v>
      </c>
      <c r="L8" s="30">
        <v>1610</v>
      </c>
      <c r="M8" s="44">
        <f>I8</f>
        <v>168.34705546026302</v>
      </c>
      <c r="N8" s="32">
        <f>+F48</f>
        <v>17.489999999999998</v>
      </c>
      <c r="O8" s="45">
        <f>M8*N8</f>
        <v>2944.39</v>
      </c>
      <c r="P8" s="34">
        <f>+L8-J8</f>
        <v>-18.035246950996452</v>
      </c>
    </row>
    <row r="9" spans="1:17" s="35" customFormat="1" x14ac:dyDescent="0.25">
      <c r="A9" s="36" t="s">
        <v>140</v>
      </c>
      <c r="B9" s="37">
        <v>1314.765893547376</v>
      </c>
      <c r="C9" s="38">
        <f>L31</f>
        <v>1050</v>
      </c>
      <c r="D9" s="39"/>
      <c r="E9" s="40"/>
      <c r="F9" s="41">
        <f>B9+C9+E9</f>
        <v>2364.765893547376</v>
      </c>
      <c r="G9" s="42">
        <f>E49</f>
        <v>599.79174484052533</v>
      </c>
      <c r="H9" s="40"/>
      <c r="I9" s="43">
        <f>E49</f>
        <v>599.79174484052533</v>
      </c>
      <c r="J9" s="37">
        <f>F9-I9-H9</f>
        <v>1764.9741487068507</v>
      </c>
      <c r="K9" s="30">
        <v>1300</v>
      </c>
      <c r="L9" s="30">
        <v>1750</v>
      </c>
      <c r="M9" s="44">
        <f>I9</f>
        <v>599.79174484052533</v>
      </c>
      <c r="N9" s="32">
        <f>+F49</f>
        <v>15.99</v>
      </c>
      <c r="O9" s="45">
        <f>M9*N9</f>
        <v>9590.67</v>
      </c>
      <c r="P9" s="34">
        <f>+L9-J9</f>
        <v>-14.974148706850656</v>
      </c>
    </row>
    <row r="10" spans="1:17" s="35" customFormat="1" ht="15.6" thickBot="1" x14ac:dyDescent="0.3">
      <c r="A10" s="46" t="s">
        <v>32</v>
      </c>
      <c r="B10" s="47">
        <v>1182.2194529322296</v>
      </c>
      <c r="C10" s="48">
        <f>L33</f>
        <v>2850</v>
      </c>
      <c r="D10" s="49"/>
      <c r="E10" s="50">
        <v>0</v>
      </c>
      <c r="F10" s="51">
        <f>B10+C10+E10</f>
        <v>4032.2194529322296</v>
      </c>
      <c r="G10" s="52">
        <f>E51</f>
        <v>181.13908118313404</v>
      </c>
      <c r="H10" s="50"/>
      <c r="I10" s="53">
        <f>E51</f>
        <v>181.13908118313404</v>
      </c>
      <c r="J10" s="47">
        <f>F10-I10-H10</f>
        <v>3851.0803717490958</v>
      </c>
      <c r="K10" s="30">
        <v>1180</v>
      </c>
      <c r="L10" s="30">
        <v>3850</v>
      </c>
      <c r="M10" s="54">
        <f>I10</f>
        <v>181.13908118313404</v>
      </c>
      <c r="N10" s="32">
        <f>+F51</f>
        <v>15.89</v>
      </c>
      <c r="O10" s="55">
        <f>M10*N10</f>
        <v>2878.3</v>
      </c>
      <c r="P10" s="34">
        <f>+L10-J10</f>
        <v>-1.0803717490957752</v>
      </c>
    </row>
    <row r="11" spans="1:17" s="35" customFormat="1" ht="16.2" thickBot="1" x14ac:dyDescent="0.35">
      <c r="A11" s="56" t="s">
        <v>33</v>
      </c>
      <c r="B11" s="57">
        <v>5898.812160254146</v>
      </c>
      <c r="C11" s="58">
        <f>SUM(C7:C10)</f>
        <v>4950</v>
      </c>
      <c r="D11" s="59"/>
      <c r="E11" s="60"/>
      <c r="F11" s="61">
        <f>SUM(F7:F10)</f>
        <v>10848.812160254145</v>
      </c>
      <c r="G11" s="62">
        <f>SUM(G7:G10)</f>
        <v>1835.5743704306062</v>
      </c>
      <c r="H11" s="57"/>
      <c r="I11" s="63">
        <f>SUM(I7:I10)</f>
        <v>1835.5743704306062</v>
      </c>
      <c r="J11" s="57">
        <f>SUM(J7:J10)</f>
        <v>9013.2377898235391</v>
      </c>
      <c r="K11" s="64" t="e">
        <f>K7+K8+K9+#REF!+K10</f>
        <v>#REF!</v>
      </c>
      <c r="L11" s="64" t="e">
        <f>L7+L8+L9+#REF!+L10</f>
        <v>#REF!</v>
      </c>
      <c r="M11" s="65">
        <f>SUM(M7:M10)</f>
        <v>1835.5743704306062</v>
      </c>
      <c r="N11" s="66"/>
      <c r="O11" s="67">
        <f>SUM(O7:O10)</f>
        <v>22228.98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1835.5743704306062</v>
      </c>
      <c r="O13" s="82">
        <f>+O11</f>
        <v>22228.98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4410.5600000000004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1405.72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16412.699999999997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>
        <v>1050</v>
      </c>
      <c r="M30" s="140" t="s">
        <v>121</v>
      </c>
      <c r="N30" s="140"/>
      <c r="O30" s="140" t="s">
        <v>123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1050</v>
      </c>
      <c r="M31" s="140" t="s">
        <v>121</v>
      </c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>
        <v>2850</v>
      </c>
      <c r="M33" s="148" t="s">
        <v>122</v>
      </c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5409.9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11002.8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2032.45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2378.11</v>
      </c>
      <c r="F42" s="191">
        <v>1405.72</v>
      </c>
      <c r="G42" s="186"/>
      <c r="H42" s="84"/>
      <c r="I42" s="106" t="s">
        <v>33</v>
      </c>
      <c r="J42" s="192">
        <f>SUM(J39:J41)-J41</f>
        <v>16412.699999999997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4410.5600000000004</v>
      </c>
      <c r="F43" s="191">
        <f>SUM(F41:F42)</f>
        <v>1405.72</v>
      </c>
      <c r="G43" s="186">
        <f>SUM(E43:F43)</f>
        <v>5816.2800000000007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886.29648894668389</v>
      </c>
      <c r="F47" s="32">
        <v>7.69</v>
      </c>
      <c r="G47" s="214">
        <v>6815.62</v>
      </c>
      <c r="L47" s="211"/>
    </row>
    <row r="48" spans="1:15" ht="15.6" x14ac:dyDescent="0.3">
      <c r="D48" s="215" t="s">
        <v>108</v>
      </c>
      <c r="E48" s="216">
        <f>+G48/F48</f>
        <v>168.34705546026302</v>
      </c>
      <c r="F48" s="217">
        <v>17.489999999999998</v>
      </c>
      <c r="G48" s="218">
        <v>2944.39</v>
      </c>
      <c r="L48" s="211"/>
    </row>
    <row r="49" spans="4:13" ht="15.6" x14ac:dyDescent="0.3">
      <c r="D49" s="215" t="s">
        <v>109</v>
      </c>
      <c r="E49" s="216">
        <f>+G49/F49</f>
        <v>599.79174484052533</v>
      </c>
      <c r="F49" s="217">
        <v>15.99</v>
      </c>
      <c r="G49" s="218">
        <v>9590.67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181.13908118313404</v>
      </c>
      <c r="F51" s="221">
        <v>15.89</v>
      </c>
      <c r="G51" s="222">
        <v>2878.3</v>
      </c>
      <c r="L51" s="211"/>
      <c r="M51" s="211"/>
    </row>
    <row r="52" spans="4:13" ht="16.2" thickBot="1" x14ac:dyDescent="0.35">
      <c r="D52" s="223"/>
      <c r="E52" s="224">
        <f>SUM(E47:E51)</f>
        <v>1835.5743704306062</v>
      </c>
      <c r="F52" s="225"/>
      <c r="G52" s="226">
        <f>G47+G48+G49+G51</f>
        <v>22228.98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phoneticPr fontId="20" type="noConversion"/>
  <conditionalFormatting sqref="P7:P11">
    <cfRule type="cellIs" dxfId="28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9537B41-CAC8-43CA-A095-4153EFBC50A1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551D-6348-4E52-92F1-BF23C6BE311E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45703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412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1769.1480224165971</v>
      </c>
      <c r="C7" s="23">
        <f>L34/2.0185</f>
        <v>2209.5615556106018</v>
      </c>
      <c r="D7" s="24"/>
      <c r="E7" s="25"/>
      <c r="F7" s="26">
        <f>B7+C7+E7</f>
        <v>3978.7095780271989</v>
      </c>
      <c r="G7" s="27">
        <f>E47</f>
        <v>836.04031209362802</v>
      </c>
      <c r="H7" s="28"/>
      <c r="I7" s="29">
        <f>E47</f>
        <v>836.04031209362802</v>
      </c>
      <c r="J7" s="22">
        <f>F7-I7-H7</f>
        <v>3142.6692659335708</v>
      </c>
      <c r="K7" s="30">
        <v>1850</v>
      </c>
      <c r="L7" s="30">
        <v>3250</v>
      </c>
      <c r="M7" s="31">
        <f>I7</f>
        <v>836.04031209362802</v>
      </c>
      <c r="N7" s="32">
        <f>+F47</f>
        <v>7.69</v>
      </c>
      <c r="O7" s="33">
        <f>M7*N7</f>
        <v>6429.15</v>
      </c>
      <c r="P7" s="34">
        <f>+L7-J7</f>
        <v>107.33073406642916</v>
      </c>
      <c r="Q7" s="35" t="s">
        <v>28</v>
      </c>
    </row>
    <row r="8" spans="1:17" s="35" customFormat="1" x14ac:dyDescent="0.25">
      <c r="A8" s="36" t="s">
        <v>139</v>
      </c>
      <c r="B8" s="37">
        <v>1628.0352469509965</v>
      </c>
      <c r="C8" s="38">
        <f>L30</f>
        <v>0</v>
      </c>
      <c r="D8" s="39"/>
      <c r="E8" s="40"/>
      <c r="F8" s="41">
        <f>B8+C8+E8</f>
        <v>1628.0352469509965</v>
      </c>
      <c r="G8" s="42">
        <f>E48</f>
        <v>196.4676958261864</v>
      </c>
      <c r="H8" s="40"/>
      <c r="I8" s="43">
        <f>E48</f>
        <v>196.4676958261864</v>
      </c>
      <c r="J8" s="37">
        <f>F8-I8-H8</f>
        <v>1431.5675511248101</v>
      </c>
      <c r="K8" s="30">
        <v>1610</v>
      </c>
      <c r="L8" s="30">
        <v>1415</v>
      </c>
      <c r="M8" s="44">
        <f>I8</f>
        <v>196.4676958261864</v>
      </c>
      <c r="N8" s="32">
        <f>+F48</f>
        <v>17.489999999999998</v>
      </c>
      <c r="O8" s="45">
        <f>M8*N8</f>
        <v>3436.22</v>
      </c>
      <c r="P8" s="34">
        <f>+L8-J8</f>
        <v>-16.567551124810052</v>
      </c>
    </row>
    <row r="9" spans="1:17" s="35" customFormat="1" x14ac:dyDescent="0.25">
      <c r="A9" s="36" t="s">
        <v>140</v>
      </c>
      <c r="B9" s="37">
        <v>1764.9741487068507</v>
      </c>
      <c r="C9" s="38">
        <f>L31</f>
        <v>0</v>
      </c>
      <c r="D9" s="39"/>
      <c r="E9" s="40"/>
      <c r="F9" s="41">
        <f>B9+C9+E9</f>
        <v>1764.9741487068507</v>
      </c>
      <c r="G9" s="42">
        <f>E49</f>
        <v>621.96998123827382</v>
      </c>
      <c r="H9" s="40"/>
      <c r="I9" s="43">
        <f>E49</f>
        <v>621.96998123827382</v>
      </c>
      <c r="J9" s="37">
        <f>F9-I9-H9</f>
        <v>1143.0041674685767</v>
      </c>
      <c r="K9" s="30">
        <v>1750</v>
      </c>
      <c r="L9" s="30">
        <v>1125</v>
      </c>
      <c r="M9" s="44">
        <f>I9</f>
        <v>621.96998123827382</v>
      </c>
      <c r="N9" s="32">
        <f>+F49</f>
        <v>15.99</v>
      </c>
      <c r="O9" s="45">
        <f>M9*N9</f>
        <v>9945.2999999999993</v>
      </c>
      <c r="P9" s="34">
        <f>+L9-J9</f>
        <v>-18.004167468576725</v>
      </c>
    </row>
    <row r="10" spans="1:17" s="35" customFormat="1" ht="15.6" thickBot="1" x14ac:dyDescent="0.3">
      <c r="A10" s="46" t="s">
        <v>32</v>
      </c>
      <c r="B10" s="47">
        <v>3851.0803717490958</v>
      </c>
      <c r="C10" s="48">
        <f>L33</f>
        <v>0</v>
      </c>
      <c r="D10" s="49"/>
      <c r="E10" s="50">
        <v>0</v>
      </c>
      <c r="F10" s="51">
        <f>B10+C10+E10</f>
        <v>3851.0803717490958</v>
      </c>
      <c r="G10" s="52">
        <f>E51</f>
        <v>162.58716173694148</v>
      </c>
      <c r="H10" s="50"/>
      <c r="I10" s="53">
        <f>E51</f>
        <v>162.58716173694148</v>
      </c>
      <c r="J10" s="47">
        <f>F10-I10-H10</f>
        <v>3688.4932100121541</v>
      </c>
      <c r="K10" s="30">
        <v>3850</v>
      </c>
      <c r="L10" s="30">
        <v>3690</v>
      </c>
      <c r="M10" s="54">
        <f>I10</f>
        <v>162.58716173694148</v>
      </c>
      <c r="N10" s="32">
        <f>+F51</f>
        <v>15.89</v>
      </c>
      <c r="O10" s="55">
        <f>M10*N10</f>
        <v>2583.5100000000002</v>
      </c>
      <c r="P10" s="34">
        <f>+L10-J10</f>
        <v>1.5067899878458775</v>
      </c>
    </row>
    <row r="11" spans="1:17" s="35" customFormat="1" ht="16.2" thickBot="1" x14ac:dyDescent="0.35">
      <c r="A11" s="56" t="s">
        <v>33</v>
      </c>
      <c r="B11" s="57">
        <v>9013.2377898235391</v>
      </c>
      <c r="C11" s="58">
        <f>SUM(C7:C10)</f>
        <v>2209.5615556106018</v>
      </c>
      <c r="D11" s="59"/>
      <c r="E11" s="60"/>
      <c r="F11" s="61">
        <f>SUM(F7:F10)</f>
        <v>11222.799345434141</v>
      </c>
      <c r="G11" s="62">
        <f>SUM(G7:G10)</f>
        <v>1817.0651508950298</v>
      </c>
      <c r="H11" s="57"/>
      <c r="I11" s="63">
        <f>SUM(I7:I10)</f>
        <v>1817.0651508950298</v>
      </c>
      <c r="J11" s="57">
        <f>SUM(J7:J10)</f>
        <v>9405.7341945391127</v>
      </c>
      <c r="K11" s="64" t="e">
        <f>K7+K8+K9+#REF!+K10</f>
        <v>#REF!</v>
      </c>
      <c r="L11" s="64" t="e">
        <f>L7+L8+L9+#REF!+L10</f>
        <v>#REF!</v>
      </c>
      <c r="M11" s="65">
        <f>SUM(M7:M10)</f>
        <v>1817.0651508950298</v>
      </c>
      <c r="N11" s="66"/>
      <c r="O11" s="67">
        <f>SUM(O7:O10)</f>
        <v>22394.18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1817.0651508950298</v>
      </c>
      <c r="O13" s="82">
        <f>+O11</f>
        <v>22394.18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2939.34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1564.24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300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17590.599999999999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123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4460</v>
      </c>
      <c r="M34" s="140" t="s">
        <v>124</v>
      </c>
      <c r="N34" s="146" t="s">
        <v>125</v>
      </c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4865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12725.6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1265.6300000000001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1673.71</v>
      </c>
      <c r="F42" s="191">
        <v>1564.24</v>
      </c>
      <c r="G42" s="186"/>
      <c r="H42" s="84"/>
      <c r="I42" s="106" t="s">
        <v>33</v>
      </c>
      <c r="J42" s="192">
        <f>SUM(J39:J41)-J41</f>
        <v>17590.599999999999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2939.34</v>
      </c>
      <c r="F43" s="191">
        <f>SUM(F41:F42)</f>
        <v>1564.24</v>
      </c>
      <c r="G43" s="186">
        <f>SUM(E43:F43)</f>
        <v>4503.58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836.04031209362802</v>
      </c>
      <c r="F47" s="32">
        <v>7.69</v>
      </c>
      <c r="G47" s="214">
        <v>6429.15</v>
      </c>
      <c r="L47" s="211"/>
    </row>
    <row r="48" spans="1:15" ht="15.6" x14ac:dyDescent="0.3">
      <c r="D48" s="215" t="s">
        <v>108</v>
      </c>
      <c r="E48" s="216">
        <f>+G48/F48</f>
        <v>196.4676958261864</v>
      </c>
      <c r="F48" s="217">
        <v>17.489999999999998</v>
      </c>
      <c r="G48" s="218">
        <v>3436.22</v>
      </c>
      <c r="L48" s="211"/>
    </row>
    <row r="49" spans="4:13" ht="15.6" x14ac:dyDescent="0.3">
      <c r="D49" s="215" t="s">
        <v>109</v>
      </c>
      <c r="E49" s="216">
        <f>+G49/F49</f>
        <v>621.96998123827382</v>
      </c>
      <c r="F49" s="217">
        <v>15.99</v>
      </c>
      <c r="G49" s="218">
        <v>9945.2999999999993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162.58716173694148</v>
      </c>
      <c r="F51" s="221">
        <v>15.89</v>
      </c>
      <c r="G51" s="222">
        <v>2583.5100000000002</v>
      </c>
      <c r="L51" s="211"/>
      <c r="M51" s="211"/>
    </row>
    <row r="52" spans="4:13" ht="16.2" thickBot="1" x14ac:dyDescent="0.35">
      <c r="D52" s="223"/>
      <c r="E52" s="224">
        <f>SUM(E47:E51)</f>
        <v>1817.0651508950298</v>
      </c>
      <c r="F52" s="225"/>
      <c r="G52" s="226">
        <f>G47+G48+G49+G51</f>
        <v>22394.18</v>
      </c>
      <c r="J52" s="227">
        <f>G52-E43-F43-J42</f>
        <v>300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26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6123374-661C-403A-A0CC-2ECD73019828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5FA6-8F2C-434E-AF30-A4B7C2536C85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45704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413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3142.6692659335708</v>
      </c>
      <c r="C7" s="23">
        <f>L34/2.0185</f>
        <v>0</v>
      </c>
      <c r="D7" s="24"/>
      <c r="E7" s="25"/>
      <c r="F7" s="26">
        <f>B7+C7+E7</f>
        <v>3142.6692659335708</v>
      </c>
      <c r="G7" s="27">
        <f>E47</f>
        <v>865.79583875162552</v>
      </c>
      <c r="H7" s="28"/>
      <c r="I7" s="29">
        <f>E47</f>
        <v>865.79583875162552</v>
      </c>
      <c r="J7" s="22">
        <f>F7-I7-H7</f>
        <v>2276.8734271819453</v>
      </c>
      <c r="K7" s="30">
        <v>3250</v>
      </c>
      <c r="L7" s="30">
        <v>2380</v>
      </c>
      <c r="M7" s="31">
        <f>I7</f>
        <v>865.79583875162552</v>
      </c>
      <c r="N7" s="32">
        <f>+F47</f>
        <v>7.69</v>
      </c>
      <c r="O7" s="33">
        <f>M7*N7</f>
        <v>6657.97</v>
      </c>
      <c r="P7" s="34">
        <f>+L7-J7</f>
        <v>103.12657281805468</v>
      </c>
      <c r="Q7" s="35" t="s">
        <v>28</v>
      </c>
    </row>
    <row r="8" spans="1:17" s="35" customFormat="1" x14ac:dyDescent="0.25">
      <c r="A8" s="36" t="s">
        <v>139</v>
      </c>
      <c r="B8" s="37">
        <v>1431.5675511248101</v>
      </c>
      <c r="C8" s="38">
        <f>L30</f>
        <v>0</v>
      </c>
      <c r="D8" s="39"/>
      <c r="E8" s="40"/>
      <c r="F8" s="41">
        <f>B8+C8+E8</f>
        <v>1431.5675511248101</v>
      </c>
      <c r="G8" s="42">
        <f>E48</f>
        <v>148.86620926243569</v>
      </c>
      <c r="H8" s="40"/>
      <c r="I8" s="43">
        <f>E48</f>
        <v>148.86620926243569</v>
      </c>
      <c r="J8" s="37">
        <f>F8-I8-H8</f>
        <v>1282.7013418623744</v>
      </c>
      <c r="K8" s="30">
        <v>1415</v>
      </c>
      <c r="L8" s="30">
        <v>1265</v>
      </c>
      <c r="M8" s="44">
        <f>I8</f>
        <v>148.86620926243569</v>
      </c>
      <c r="N8" s="32">
        <f>+F48</f>
        <v>17.489999999999998</v>
      </c>
      <c r="O8" s="45">
        <f>M8*N8</f>
        <v>2603.67</v>
      </c>
      <c r="P8" s="34">
        <f>+L8-J8</f>
        <v>-17.70134186237442</v>
      </c>
    </row>
    <row r="9" spans="1:17" s="35" customFormat="1" x14ac:dyDescent="0.25">
      <c r="A9" s="36" t="s">
        <v>140</v>
      </c>
      <c r="B9" s="37">
        <v>1143.0041674685767</v>
      </c>
      <c r="C9" s="38">
        <f>L31</f>
        <v>0</v>
      </c>
      <c r="D9" s="39"/>
      <c r="E9" s="40"/>
      <c r="F9" s="41">
        <f>B9+C9+E9</f>
        <v>1143.0041674685767</v>
      </c>
      <c r="G9" s="42">
        <f>E49</f>
        <v>523.1269543464665</v>
      </c>
      <c r="H9" s="40"/>
      <c r="I9" s="43">
        <f>E49</f>
        <v>523.1269543464665</v>
      </c>
      <c r="J9" s="37">
        <f>F9-I9-H9</f>
        <v>619.87721312211022</v>
      </c>
      <c r="K9" s="30">
        <v>1125</v>
      </c>
      <c r="L9" s="30">
        <v>600</v>
      </c>
      <c r="M9" s="44">
        <f>I9</f>
        <v>523.1269543464665</v>
      </c>
      <c r="N9" s="32">
        <f>+F49</f>
        <v>15.99</v>
      </c>
      <c r="O9" s="45">
        <f>M9*N9</f>
        <v>8364.7999999999993</v>
      </c>
      <c r="P9" s="34">
        <f>+L9-J9</f>
        <v>-19.87721312211022</v>
      </c>
    </row>
    <row r="10" spans="1:17" s="35" customFormat="1" ht="15.6" thickBot="1" x14ac:dyDescent="0.3">
      <c r="A10" s="46" t="s">
        <v>32</v>
      </c>
      <c r="B10" s="47">
        <v>3688.4932100121541</v>
      </c>
      <c r="C10" s="48">
        <f>L33</f>
        <v>0</v>
      </c>
      <c r="D10" s="49"/>
      <c r="E10" s="50">
        <v>0</v>
      </c>
      <c r="F10" s="51">
        <f>B10+C10+E10</f>
        <v>3688.4932100121541</v>
      </c>
      <c r="G10" s="52">
        <f>E51</f>
        <v>188.82252989301446</v>
      </c>
      <c r="H10" s="50"/>
      <c r="I10" s="53">
        <f>E51</f>
        <v>188.82252989301446</v>
      </c>
      <c r="J10" s="47">
        <f>F10-I10-H10</f>
        <v>3499.6706801191394</v>
      </c>
      <c r="K10" s="30">
        <v>3690</v>
      </c>
      <c r="L10" s="30">
        <v>3500</v>
      </c>
      <c r="M10" s="54">
        <f>I10</f>
        <v>188.82252989301446</v>
      </c>
      <c r="N10" s="32">
        <f>+F51</f>
        <v>15.89</v>
      </c>
      <c r="O10" s="55">
        <f>M10*N10</f>
        <v>3000.39</v>
      </c>
      <c r="P10" s="34">
        <f>+L10-J10</f>
        <v>0.32931988086056663</v>
      </c>
    </row>
    <row r="11" spans="1:17" s="35" customFormat="1" ht="16.2" thickBot="1" x14ac:dyDescent="0.35">
      <c r="A11" s="56" t="s">
        <v>33</v>
      </c>
      <c r="B11" s="57">
        <v>9405.7341945391127</v>
      </c>
      <c r="C11" s="58">
        <f>SUM(C7:C10)</f>
        <v>0</v>
      </c>
      <c r="D11" s="59"/>
      <c r="E11" s="60"/>
      <c r="F11" s="61">
        <f>SUM(F7:F10)</f>
        <v>9405.7341945391127</v>
      </c>
      <c r="G11" s="62">
        <f>SUM(G7:G10)</f>
        <v>1726.6115322535422</v>
      </c>
      <c r="H11" s="57"/>
      <c r="I11" s="63">
        <f>SUM(I7:I10)</f>
        <v>1726.6115322535422</v>
      </c>
      <c r="J11" s="57">
        <f>SUM(J7:J10)</f>
        <v>7679.1226622855693</v>
      </c>
      <c r="K11" s="64" t="e">
        <f>K7+K8+K9+#REF!+K10</f>
        <v>#REF!</v>
      </c>
      <c r="L11" s="64" t="e">
        <f>L7+L8+L9+#REF!+L10</f>
        <v>#REF!</v>
      </c>
      <c r="M11" s="65">
        <f>SUM(M7:M10)</f>
        <v>1726.6115322535422</v>
      </c>
      <c r="N11" s="66"/>
      <c r="O11" s="67">
        <f>SUM(O7:O10)</f>
        <v>20626.829999999998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1726.6115322535422</v>
      </c>
      <c r="O13" s="82">
        <f>+O11</f>
        <v>20626.829999999998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4636.5499999999993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1717.48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/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14272.8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123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4940.5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9332.2999999999993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2690.22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1946.33</v>
      </c>
      <c r="F42" s="191">
        <v>1717.48</v>
      </c>
      <c r="G42" s="186"/>
      <c r="H42" s="84"/>
      <c r="I42" s="106" t="s">
        <v>33</v>
      </c>
      <c r="J42" s="192">
        <f>SUM(J39:J41)-J41</f>
        <v>14272.8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4636.5499999999993</v>
      </c>
      <c r="F43" s="191">
        <f>SUM(F41:F42)</f>
        <v>1717.48</v>
      </c>
      <c r="G43" s="186">
        <f>SUM(E43:F43)</f>
        <v>6354.0299999999988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865.79583875162552</v>
      </c>
      <c r="F47" s="32">
        <v>7.69</v>
      </c>
      <c r="G47" s="214">
        <v>6657.97</v>
      </c>
      <c r="L47" s="211"/>
    </row>
    <row r="48" spans="1:15" ht="15.6" x14ac:dyDescent="0.3">
      <c r="D48" s="215" t="s">
        <v>108</v>
      </c>
      <c r="E48" s="216">
        <f>+G48/F48</f>
        <v>148.86620926243569</v>
      </c>
      <c r="F48" s="217">
        <v>17.489999999999998</v>
      </c>
      <c r="G48" s="218">
        <v>2603.67</v>
      </c>
      <c r="L48" s="211"/>
    </row>
    <row r="49" spans="4:13" ht="15.6" x14ac:dyDescent="0.3">
      <c r="D49" s="215" t="s">
        <v>109</v>
      </c>
      <c r="E49" s="216">
        <f>+G49/F49</f>
        <v>523.1269543464665</v>
      </c>
      <c r="F49" s="217">
        <v>15.99</v>
      </c>
      <c r="G49" s="218">
        <v>8364.7999999999993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188.82252989301446</v>
      </c>
      <c r="F51" s="221">
        <v>15.89</v>
      </c>
      <c r="G51" s="222">
        <v>3000.39</v>
      </c>
      <c r="L51" s="211"/>
      <c r="M51" s="211"/>
    </row>
    <row r="52" spans="4:13" ht="16.2" thickBot="1" x14ac:dyDescent="0.35">
      <c r="D52" s="223"/>
      <c r="E52" s="224">
        <f>SUM(E47:E51)</f>
        <v>1726.6115322535422</v>
      </c>
      <c r="F52" s="225"/>
      <c r="G52" s="226">
        <f>G47+G48+G49+G51</f>
        <v>20626.829999999998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24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27B321-3122-4BAE-B016-D6E3B75628AA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170-3440-4554-920A-DF031B2D876B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45705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414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2276.8734271819453</v>
      </c>
      <c r="C7" s="23">
        <f>L34/2.0185</f>
        <v>0</v>
      </c>
      <c r="D7" s="24"/>
      <c r="E7" s="25"/>
      <c r="F7" s="26">
        <f>B7+C7+E7</f>
        <v>2276.8734271819453</v>
      </c>
      <c r="G7" s="27">
        <f>E47</f>
        <v>821.8699609882965</v>
      </c>
      <c r="H7" s="28"/>
      <c r="I7" s="29">
        <f>E47</f>
        <v>821.8699609882965</v>
      </c>
      <c r="J7" s="22">
        <f>F7-I7-H7</f>
        <v>1455.0034661936488</v>
      </c>
      <c r="K7" s="30">
        <v>2380</v>
      </c>
      <c r="L7" s="30">
        <v>1550</v>
      </c>
      <c r="M7" s="31">
        <f>I7</f>
        <v>821.8699609882965</v>
      </c>
      <c r="N7" s="32">
        <f>+F47</f>
        <v>7.69</v>
      </c>
      <c r="O7" s="33">
        <f>M7*N7</f>
        <v>6320.18</v>
      </c>
      <c r="P7" s="34">
        <f>+L7-J7</f>
        <v>94.996533806351181</v>
      </c>
      <c r="Q7" s="35" t="s">
        <v>28</v>
      </c>
    </row>
    <row r="8" spans="1:17" s="35" customFormat="1" x14ac:dyDescent="0.25">
      <c r="A8" s="36" t="s">
        <v>139</v>
      </c>
      <c r="B8" s="37">
        <v>1282.7013418623744</v>
      </c>
      <c r="C8" s="38">
        <f>L30</f>
        <v>0</v>
      </c>
      <c r="D8" s="39"/>
      <c r="E8" s="40"/>
      <c r="F8" s="41">
        <f>B8+C8+E8</f>
        <v>1282.7013418623744</v>
      </c>
      <c r="G8" s="42">
        <f>E48</f>
        <v>240.07604345340198</v>
      </c>
      <c r="H8" s="40"/>
      <c r="I8" s="43">
        <f>E48</f>
        <v>240.07604345340198</v>
      </c>
      <c r="J8" s="37">
        <f>F8-I8-H8</f>
        <v>1042.6252984089724</v>
      </c>
      <c r="K8" s="30">
        <v>1265</v>
      </c>
      <c r="L8" s="30">
        <v>1020</v>
      </c>
      <c r="M8" s="44">
        <f>I8</f>
        <v>240.07604345340198</v>
      </c>
      <c r="N8" s="32">
        <f>+F48</f>
        <v>17.489999999999998</v>
      </c>
      <c r="O8" s="45">
        <f>M8*N8</f>
        <v>4198.93</v>
      </c>
      <c r="P8" s="34">
        <f>+L8-J8</f>
        <v>-22.625298408972412</v>
      </c>
    </row>
    <row r="9" spans="1:17" s="35" customFormat="1" x14ac:dyDescent="0.25">
      <c r="A9" s="36" t="s">
        <v>140</v>
      </c>
      <c r="B9" s="37">
        <v>619.87721312211022</v>
      </c>
      <c r="C9" s="38">
        <f>L31</f>
        <v>1970</v>
      </c>
      <c r="D9" s="39"/>
      <c r="E9" s="40"/>
      <c r="F9" s="41">
        <f>B9+C9+E9</f>
        <v>2589.8772131221103</v>
      </c>
      <c r="G9" s="42">
        <f>E49</f>
        <v>587.44527829893684</v>
      </c>
      <c r="H9" s="40"/>
      <c r="I9" s="43">
        <f>E49</f>
        <v>587.44527829893684</v>
      </c>
      <c r="J9" s="37">
        <f>F9-I9-H9</f>
        <v>2002.4319348231734</v>
      </c>
      <c r="K9" s="30">
        <v>600</v>
      </c>
      <c r="L9" s="30">
        <v>1980</v>
      </c>
      <c r="M9" s="44">
        <f>I9</f>
        <v>587.44527829893684</v>
      </c>
      <c r="N9" s="32">
        <f>+F49</f>
        <v>15.99</v>
      </c>
      <c r="O9" s="45">
        <f>M9*N9</f>
        <v>9393.25</v>
      </c>
      <c r="P9" s="34">
        <f>+L9-J9</f>
        <v>-22.431934823173378</v>
      </c>
    </row>
    <row r="10" spans="1:17" s="35" customFormat="1" ht="15.6" thickBot="1" x14ac:dyDescent="0.3">
      <c r="A10" s="46" t="s">
        <v>32</v>
      </c>
      <c r="B10" s="47">
        <v>3499.6706801191394</v>
      </c>
      <c r="C10" s="48">
        <f>L33</f>
        <v>0</v>
      </c>
      <c r="D10" s="49"/>
      <c r="E10" s="50">
        <v>0</v>
      </c>
      <c r="F10" s="51">
        <f>B10+C10+E10</f>
        <v>3499.6706801191394</v>
      </c>
      <c r="G10" s="52">
        <f>E51</f>
        <v>165.59156702328508</v>
      </c>
      <c r="H10" s="50"/>
      <c r="I10" s="53">
        <f>E51</f>
        <v>165.59156702328508</v>
      </c>
      <c r="J10" s="47">
        <f>F10-I10-H10</f>
        <v>3334.0791130958542</v>
      </c>
      <c r="K10" s="30">
        <v>3500</v>
      </c>
      <c r="L10" s="30">
        <v>3335</v>
      </c>
      <c r="M10" s="54">
        <f>I10</f>
        <v>165.59156702328508</v>
      </c>
      <c r="N10" s="32">
        <f>+F51</f>
        <v>15.89</v>
      </c>
      <c r="O10" s="55">
        <f>M10*N10</f>
        <v>2631.25</v>
      </c>
      <c r="P10" s="34">
        <f>+L10-J10</f>
        <v>0.92088690414584562</v>
      </c>
    </row>
    <row r="11" spans="1:17" s="35" customFormat="1" ht="16.2" thickBot="1" x14ac:dyDescent="0.35">
      <c r="A11" s="56" t="s">
        <v>33</v>
      </c>
      <c r="B11" s="57">
        <v>7679.1226622855693</v>
      </c>
      <c r="C11" s="58">
        <f>SUM(C7:C10)</f>
        <v>1970</v>
      </c>
      <c r="D11" s="59"/>
      <c r="E11" s="60"/>
      <c r="F11" s="61">
        <f>SUM(F7:F10)</f>
        <v>9649.1226622855684</v>
      </c>
      <c r="G11" s="62">
        <f>SUM(G7:G10)</f>
        <v>1814.9828497639203</v>
      </c>
      <c r="H11" s="57"/>
      <c r="I11" s="63">
        <f>SUM(I7:I10)</f>
        <v>1814.9828497639203</v>
      </c>
      <c r="J11" s="57">
        <f>SUM(J7:J10)</f>
        <v>7834.1398125216483</v>
      </c>
      <c r="K11" s="64" t="e">
        <f>K7+K8+K9+#REF!+K10</f>
        <v>#REF!</v>
      </c>
      <c r="L11" s="64" t="e">
        <f>L7+L8+L9+#REF!+L10</f>
        <v>#REF!</v>
      </c>
      <c r="M11" s="65">
        <f>SUM(M7:M10)</f>
        <v>1814.9828497639203</v>
      </c>
      <c r="N11" s="66"/>
      <c r="O11" s="67">
        <f>SUM(O7:O10)</f>
        <v>22543.61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1814.9828497639203</v>
      </c>
      <c r="O13" s="82">
        <f>+O11</f>
        <v>22543.61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3068.9300000000003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1810.08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/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17664.599999999999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123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1970</v>
      </c>
      <c r="M31" s="140" t="s">
        <v>127</v>
      </c>
      <c r="N31" s="140" t="s">
        <v>128</v>
      </c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4510.1000000000004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13154.5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1687.41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1381.52</v>
      </c>
      <c r="F42" s="191">
        <v>1810.08</v>
      </c>
      <c r="G42" s="186"/>
      <c r="H42" s="84"/>
      <c r="I42" s="106" t="s">
        <v>33</v>
      </c>
      <c r="J42" s="192">
        <f>SUM(J39:J41)-J41</f>
        <v>17664.599999999999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3068.9300000000003</v>
      </c>
      <c r="F43" s="191">
        <f>SUM(F41:F42)</f>
        <v>1810.08</v>
      </c>
      <c r="G43" s="186">
        <f>SUM(E43:F43)</f>
        <v>4879.01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821.8699609882965</v>
      </c>
      <c r="F47" s="32">
        <v>7.69</v>
      </c>
      <c r="G47" s="214">
        <v>6320.18</v>
      </c>
      <c r="L47" s="211"/>
    </row>
    <row r="48" spans="1:15" ht="15.6" x14ac:dyDescent="0.3">
      <c r="D48" s="215" t="s">
        <v>108</v>
      </c>
      <c r="E48" s="216">
        <f>+G48/F48</f>
        <v>240.07604345340198</v>
      </c>
      <c r="F48" s="217">
        <v>17.489999999999998</v>
      </c>
      <c r="G48" s="218">
        <v>4198.93</v>
      </c>
      <c r="L48" s="211"/>
    </row>
    <row r="49" spans="4:13" ht="15.6" x14ac:dyDescent="0.3">
      <c r="D49" s="215" t="s">
        <v>109</v>
      </c>
      <c r="E49" s="216">
        <f>+G49/F49</f>
        <v>587.44527829893684</v>
      </c>
      <c r="F49" s="217">
        <v>15.99</v>
      </c>
      <c r="G49" s="218">
        <v>9393.25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165.59156702328508</v>
      </c>
      <c r="F51" s="221">
        <v>15.89</v>
      </c>
      <c r="G51" s="222">
        <v>2631.25</v>
      </c>
      <c r="L51" s="211"/>
      <c r="M51" s="211"/>
    </row>
    <row r="52" spans="4:13" ht="16.2" thickBot="1" x14ac:dyDescent="0.35">
      <c r="D52" s="223"/>
      <c r="E52" s="224">
        <f>SUM(E47:E51)</f>
        <v>1814.9828497639203</v>
      </c>
      <c r="F52" s="225"/>
      <c r="G52" s="226">
        <f>G47+G48+G49+G51</f>
        <v>22543.61</v>
      </c>
      <c r="J52" s="227">
        <f>G52-E43-F43-J42</f>
        <v>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22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399A33C-078A-47E6-A7C9-3662140B17C2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E104-454D-44CE-952F-E8B080D0A9FF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45706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415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1455.0034661936488</v>
      </c>
      <c r="C7" s="23">
        <f>L34/2.0185</f>
        <v>2373.0492940302206</v>
      </c>
      <c r="D7" s="24"/>
      <c r="E7" s="25"/>
      <c r="F7" s="26">
        <f>B7+C7+E7</f>
        <v>3828.0527602238694</v>
      </c>
      <c r="G7" s="27">
        <f>E47</f>
        <v>852.0312093628088</v>
      </c>
      <c r="H7" s="28"/>
      <c r="I7" s="29">
        <f>E47</f>
        <v>852.0312093628088</v>
      </c>
      <c r="J7" s="22">
        <f>F7-I7-H7</f>
        <v>2976.0215508610609</v>
      </c>
      <c r="K7" s="30">
        <v>1550</v>
      </c>
      <c r="L7" s="30">
        <v>3100</v>
      </c>
      <c r="M7" s="31">
        <f>I7</f>
        <v>852.0312093628088</v>
      </c>
      <c r="N7" s="32">
        <f>+F47</f>
        <v>7.69</v>
      </c>
      <c r="O7" s="33">
        <f>M7*N7</f>
        <v>6552.12</v>
      </c>
      <c r="P7" s="34">
        <f>+L7-J7</f>
        <v>123.97844913893914</v>
      </c>
      <c r="Q7" s="35" t="s">
        <v>28</v>
      </c>
    </row>
    <row r="8" spans="1:17" s="35" customFormat="1" x14ac:dyDescent="0.25">
      <c r="A8" s="36" t="s">
        <v>139</v>
      </c>
      <c r="B8" s="37">
        <v>1042.6252984089724</v>
      </c>
      <c r="C8" s="38">
        <f>L30</f>
        <v>0</v>
      </c>
      <c r="D8" s="39"/>
      <c r="E8" s="40"/>
      <c r="F8" s="41">
        <f>B8+C8+E8</f>
        <v>1042.6252984089724</v>
      </c>
      <c r="G8" s="42">
        <f>E48</f>
        <v>146.25500285877646</v>
      </c>
      <c r="H8" s="40"/>
      <c r="I8" s="43">
        <f>E48</f>
        <v>146.25500285877646</v>
      </c>
      <c r="J8" s="37">
        <f>F8-I8-H8</f>
        <v>896.37029555019592</v>
      </c>
      <c r="K8" s="30">
        <v>1020</v>
      </c>
      <c r="L8" s="30">
        <v>875</v>
      </c>
      <c r="M8" s="44">
        <f>I8</f>
        <v>146.25500285877646</v>
      </c>
      <c r="N8" s="32">
        <f>+F48</f>
        <v>17.489999999999998</v>
      </c>
      <c r="O8" s="45">
        <f>M8*N8</f>
        <v>2558</v>
      </c>
      <c r="P8" s="34">
        <f>+L8-J8</f>
        <v>-21.37029555019592</v>
      </c>
    </row>
    <row r="9" spans="1:17" s="35" customFormat="1" x14ac:dyDescent="0.25">
      <c r="A9" s="36" t="s">
        <v>140</v>
      </c>
      <c r="B9" s="37">
        <v>2002.4319348231734</v>
      </c>
      <c r="C9" s="38">
        <f>L31</f>
        <v>0</v>
      </c>
      <c r="D9" s="39"/>
      <c r="E9" s="40"/>
      <c r="F9" s="41">
        <f>B9+C9+E9</f>
        <v>2002.4319348231734</v>
      </c>
      <c r="G9" s="42">
        <f>E49</f>
        <v>588.7961225766104</v>
      </c>
      <c r="H9" s="40"/>
      <c r="I9" s="43">
        <f>E49</f>
        <v>588.7961225766104</v>
      </c>
      <c r="J9" s="37">
        <f>F9-I9-H9</f>
        <v>1413.6358122465631</v>
      </c>
      <c r="K9" s="30">
        <v>1980</v>
      </c>
      <c r="L9" s="30">
        <v>1390</v>
      </c>
      <c r="M9" s="44">
        <f>I9</f>
        <v>588.7961225766104</v>
      </c>
      <c r="N9" s="32">
        <f>+F49</f>
        <v>15.99</v>
      </c>
      <c r="O9" s="45">
        <f>M9*N9</f>
        <v>9414.85</v>
      </c>
      <c r="P9" s="34">
        <f>+L9-J9</f>
        <v>-23.635812246563091</v>
      </c>
    </row>
    <row r="10" spans="1:17" s="35" customFormat="1" ht="15.6" thickBot="1" x14ac:dyDescent="0.3">
      <c r="A10" s="46" t="s">
        <v>32</v>
      </c>
      <c r="B10" s="47">
        <v>3334.0791130958542</v>
      </c>
      <c r="C10" s="48">
        <f>L33</f>
        <v>0</v>
      </c>
      <c r="D10" s="49"/>
      <c r="E10" s="50">
        <v>0</v>
      </c>
      <c r="F10" s="51">
        <f>B10+C10+E10</f>
        <v>3334.0791130958542</v>
      </c>
      <c r="G10" s="52">
        <f>E51</f>
        <v>189.74575204531152</v>
      </c>
      <c r="H10" s="50"/>
      <c r="I10" s="53">
        <f>E51</f>
        <v>189.74575204531152</v>
      </c>
      <c r="J10" s="47">
        <f>F10-I10-H10</f>
        <v>3144.3333610505424</v>
      </c>
      <c r="K10" s="30">
        <v>3335</v>
      </c>
      <c r="L10" s="30">
        <v>3145</v>
      </c>
      <c r="M10" s="54">
        <f>I10</f>
        <v>189.74575204531152</v>
      </c>
      <c r="N10" s="32">
        <f>+F51</f>
        <v>15.89</v>
      </c>
      <c r="O10" s="55">
        <f>M10*N10</f>
        <v>3015.06</v>
      </c>
      <c r="P10" s="34">
        <f>+L10-J10</f>
        <v>0.66663894945759239</v>
      </c>
    </row>
    <row r="11" spans="1:17" s="35" customFormat="1" ht="16.2" thickBot="1" x14ac:dyDescent="0.35">
      <c r="A11" s="56" t="s">
        <v>33</v>
      </c>
      <c r="B11" s="57">
        <v>7834.1398125216483</v>
      </c>
      <c r="C11" s="58">
        <f>SUM(C7:C10)</f>
        <v>2373.0492940302206</v>
      </c>
      <c r="D11" s="59"/>
      <c r="E11" s="60"/>
      <c r="F11" s="61">
        <f>SUM(F7:F10)</f>
        <v>10207.189106551868</v>
      </c>
      <c r="G11" s="62">
        <f>SUM(G7:G10)</f>
        <v>1776.8280868435072</v>
      </c>
      <c r="H11" s="57"/>
      <c r="I11" s="63">
        <f>SUM(I7:I10)</f>
        <v>1776.8280868435072</v>
      </c>
      <c r="J11" s="57">
        <f>SUM(J7:J10)</f>
        <v>8430.3610197083617</v>
      </c>
      <c r="K11" s="64" t="e">
        <f>K7+K8+K9+#REF!+K10</f>
        <v>#REF!</v>
      </c>
      <c r="L11" s="64" t="e">
        <f>L7+L8+L9+#REF!+L10</f>
        <v>#REF!</v>
      </c>
      <c r="M11" s="65">
        <f>SUM(M7:M10)</f>
        <v>1776.8280868435072</v>
      </c>
      <c r="N11" s="66"/>
      <c r="O11" s="67">
        <f>SUM(O7:O10)</f>
        <v>21540.030000000002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1776.8280868435072</v>
      </c>
      <c r="O13" s="82">
        <f>+O11</f>
        <v>21540.030000000002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4018.81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2185.12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/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15336.100000000002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123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4790</v>
      </c>
      <c r="M34" s="140" t="s">
        <v>129</v>
      </c>
      <c r="N34" s="146" t="s">
        <v>130</v>
      </c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4367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10969.1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1277.0999999999999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2741.71</v>
      </c>
      <c r="F42" s="191">
        <v>2185.12</v>
      </c>
      <c r="G42" s="186"/>
      <c r="H42" s="84"/>
      <c r="I42" s="106" t="s">
        <v>33</v>
      </c>
      <c r="J42" s="192">
        <f>SUM(J39:J41)-J41</f>
        <v>15336.1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4018.81</v>
      </c>
      <c r="F43" s="191">
        <f>SUM(F41:F42)</f>
        <v>2185.12</v>
      </c>
      <c r="G43" s="186">
        <f>SUM(E43:F43)</f>
        <v>6203.93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852.0312093628088</v>
      </c>
      <c r="F47" s="32">
        <v>7.69</v>
      </c>
      <c r="G47" s="214">
        <v>6552.12</v>
      </c>
      <c r="L47" s="211"/>
    </row>
    <row r="48" spans="1:15" ht="15.6" x14ac:dyDescent="0.3">
      <c r="D48" s="215" t="s">
        <v>108</v>
      </c>
      <c r="E48" s="216">
        <f>+G48/F48</f>
        <v>146.25500285877646</v>
      </c>
      <c r="F48" s="217">
        <v>17.489999999999998</v>
      </c>
      <c r="G48" s="218">
        <v>2558</v>
      </c>
      <c r="L48" s="211"/>
    </row>
    <row r="49" spans="4:13" ht="15.6" x14ac:dyDescent="0.3">
      <c r="D49" s="215" t="s">
        <v>109</v>
      </c>
      <c r="E49" s="216">
        <f>+G49/F49</f>
        <v>588.7961225766104</v>
      </c>
      <c r="F49" s="217">
        <v>15.99</v>
      </c>
      <c r="G49" s="218">
        <v>9414.85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189.74575204531152</v>
      </c>
      <c r="F51" s="221">
        <v>15.89</v>
      </c>
      <c r="G51" s="222">
        <v>3015.06</v>
      </c>
      <c r="L51" s="211"/>
      <c r="M51" s="211"/>
    </row>
    <row r="52" spans="4:13" ht="16.2" thickBot="1" x14ac:dyDescent="0.35">
      <c r="D52" s="223"/>
      <c r="E52" s="224">
        <f>SUM(E47:E51)</f>
        <v>1776.8280868435072</v>
      </c>
      <c r="F52" s="225"/>
      <c r="G52" s="226">
        <f>G47+G48+G49+G51</f>
        <v>21540.030000000002</v>
      </c>
      <c r="J52" s="227">
        <f>G52-E43-F43-J42</f>
        <v>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20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8B08EAF-B595-484B-B032-7E9A2653BEA0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FC73-6994-464B-8E18-EE011AD427E2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45707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416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2976.0215508610609</v>
      </c>
      <c r="C7" s="23">
        <f>L34/2.0185</f>
        <v>0</v>
      </c>
      <c r="D7" s="24"/>
      <c r="E7" s="25"/>
      <c r="F7" s="26">
        <f>B7+C7+E7</f>
        <v>2976.0215508610609</v>
      </c>
      <c r="G7" s="27">
        <f>E47</f>
        <v>888.94148244473342</v>
      </c>
      <c r="H7" s="28"/>
      <c r="I7" s="29">
        <f>E47</f>
        <v>888.94148244473342</v>
      </c>
      <c r="J7" s="22">
        <f>F7-I7-H7</f>
        <v>2087.0800684163273</v>
      </c>
      <c r="K7" s="30">
        <v>3100</v>
      </c>
      <c r="L7" s="30">
        <v>2200</v>
      </c>
      <c r="M7" s="31">
        <f>I7</f>
        <v>888.94148244473342</v>
      </c>
      <c r="N7" s="32">
        <f>+F47</f>
        <v>7.69</v>
      </c>
      <c r="O7" s="33">
        <f>M7*N7</f>
        <v>6835.96</v>
      </c>
      <c r="P7" s="34">
        <f>+L7-J7</f>
        <v>112.91993158367268</v>
      </c>
      <c r="Q7" s="35" t="s">
        <v>28</v>
      </c>
    </row>
    <row r="8" spans="1:17" s="35" customFormat="1" x14ac:dyDescent="0.25">
      <c r="A8" s="36" t="s">
        <v>139</v>
      </c>
      <c r="B8" s="37">
        <v>896.37029555019592</v>
      </c>
      <c r="C8" s="38">
        <f>L30</f>
        <v>990</v>
      </c>
      <c r="D8" s="39"/>
      <c r="E8" s="40"/>
      <c r="F8" s="41">
        <f>B8+C8+E8</f>
        <v>1886.3702955501958</v>
      </c>
      <c r="G8" s="42">
        <f>E48</f>
        <v>193.82447112635793</v>
      </c>
      <c r="H8" s="40"/>
      <c r="I8" s="43">
        <f>E48</f>
        <v>193.82447112635793</v>
      </c>
      <c r="J8" s="37">
        <f>F8-I8-H8</f>
        <v>1692.545824423838</v>
      </c>
      <c r="K8" s="30">
        <v>875</v>
      </c>
      <c r="L8" s="30">
        <v>1670</v>
      </c>
      <c r="M8" s="44">
        <f>I8</f>
        <v>193.82447112635793</v>
      </c>
      <c r="N8" s="32">
        <f>+F48</f>
        <v>17.489999999999998</v>
      </c>
      <c r="O8" s="45">
        <f>M8*N8</f>
        <v>3389.99</v>
      </c>
      <c r="P8" s="34">
        <f>+L8-J8</f>
        <v>-22.545824423837985</v>
      </c>
    </row>
    <row r="9" spans="1:17" s="35" customFormat="1" x14ac:dyDescent="0.25">
      <c r="A9" s="36" t="s">
        <v>140</v>
      </c>
      <c r="B9" s="37">
        <v>1413.6358122465631</v>
      </c>
      <c r="C9" s="38">
        <f>L31</f>
        <v>1970</v>
      </c>
      <c r="D9" s="39"/>
      <c r="E9" s="40"/>
      <c r="F9" s="41">
        <f>B9+C9+E9</f>
        <v>3383.6358122465631</v>
      </c>
      <c r="G9" s="42">
        <f>E49</f>
        <v>580.45028142589115</v>
      </c>
      <c r="H9" s="40"/>
      <c r="I9" s="43">
        <f>E49</f>
        <v>580.45028142589115</v>
      </c>
      <c r="J9" s="37">
        <f>F9-I9-H9</f>
        <v>2803.1855308206718</v>
      </c>
      <c r="K9" s="30">
        <v>1390</v>
      </c>
      <c r="L9" s="30">
        <v>2770</v>
      </c>
      <c r="M9" s="44">
        <f>I9</f>
        <v>580.45028142589115</v>
      </c>
      <c r="N9" s="32">
        <f>+F49</f>
        <v>15.99</v>
      </c>
      <c r="O9" s="45">
        <f>M9*N9</f>
        <v>9281.4</v>
      </c>
      <c r="P9" s="34">
        <f>+L9-J9</f>
        <v>-33.185530820671829</v>
      </c>
    </row>
    <row r="10" spans="1:17" s="35" customFormat="1" ht="15.6" thickBot="1" x14ac:dyDescent="0.3">
      <c r="A10" s="46" t="s">
        <v>32</v>
      </c>
      <c r="B10" s="47">
        <v>3144.3333610505424</v>
      </c>
      <c r="C10" s="48">
        <f>L33</f>
        <v>0</v>
      </c>
      <c r="D10" s="49"/>
      <c r="E10" s="50">
        <v>0</v>
      </c>
      <c r="F10" s="51">
        <f>B10+C10+E10</f>
        <v>3144.3333610505424</v>
      </c>
      <c r="G10" s="52">
        <f>E51</f>
        <v>160.62429200755193</v>
      </c>
      <c r="H10" s="50"/>
      <c r="I10" s="53">
        <f>E51</f>
        <v>160.62429200755193</v>
      </c>
      <c r="J10" s="47">
        <f>F10-I10-H10</f>
        <v>2983.7090690429904</v>
      </c>
      <c r="K10" s="30">
        <v>3145</v>
      </c>
      <c r="L10" s="30">
        <v>2990</v>
      </c>
      <c r="M10" s="54">
        <f>I10</f>
        <v>160.62429200755193</v>
      </c>
      <c r="N10" s="32">
        <f>+F51</f>
        <v>15.89</v>
      </c>
      <c r="O10" s="55">
        <f>M10*N10</f>
        <v>2552.3200000000002</v>
      </c>
      <c r="P10" s="34">
        <f>+L10-J10</f>
        <v>6.2909309570095502</v>
      </c>
    </row>
    <row r="11" spans="1:17" s="35" customFormat="1" ht="16.2" thickBot="1" x14ac:dyDescent="0.35">
      <c r="A11" s="56" t="s">
        <v>33</v>
      </c>
      <c r="B11" s="57">
        <v>8430.3610197083617</v>
      </c>
      <c r="C11" s="58">
        <f>SUM(C7:C10)</f>
        <v>2960</v>
      </c>
      <c r="D11" s="59"/>
      <c r="E11" s="60"/>
      <c r="F11" s="61">
        <f>SUM(F7:F10)</f>
        <v>11390.361019708362</v>
      </c>
      <c r="G11" s="62">
        <f>SUM(G7:G10)</f>
        <v>1823.8405270045346</v>
      </c>
      <c r="H11" s="57"/>
      <c r="I11" s="63">
        <f>SUM(I7:I10)</f>
        <v>1823.8405270045346</v>
      </c>
      <c r="J11" s="57">
        <f>SUM(J7:J10)</f>
        <v>9566.5204927038285</v>
      </c>
      <c r="K11" s="64" t="e">
        <f>K7+K8+K9+#REF!+K10</f>
        <v>#REF!</v>
      </c>
      <c r="L11" s="64" t="e">
        <f>L7+L8+L9+#REF!+L10</f>
        <v>#REF!</v>
      </c>
      <c r="M11" s="65">
        <f>SUM(M7:M10)</f>
        <v>1823.8405270045346</v>
      </c>
      <c r="N11" s="66"/>
      <c r="O11" s="67">
        <f>SUM(O7:O10)</f>
        <v>22059.67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1823.8405270045346</v>
      </c>
      <c r="O13" s="82">
        <f>+O11</f>
        <v>22059.67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4686.99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2507.1799999999998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/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14865.5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>
        <v>990</v>
      </c>
      <c r="M30" s="140" t="s">
        <v>132</v>
      </c>
      <c r="N30" s="140" t="s">
        <v>128</v>
      </c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1970</v>
      </c>
      <c r="M31" s="140" t="s">
        <v>132</v>
      </c>
      <c r="N31" s="140" t="s">
        <v>128</v>
      </c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4328.8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10536.7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3415.63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1271.3599999999999</v>
      </c>
      <c r="F42" s="191">
        <v>2507.1799999999998</v>
      </c>
      <c r="G42" s="186"/>
      <c r="H42" s="84"/>
      <c r="I42" s="106" t="s">
        <v>33</v>
      </c>
      <c r="J42" s="192">
        <f>SUM(J39:J41)-J41</f>
        <v>14865.5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4686.99</v>
      </c>
      <c r="F43" s="191">
        <f>SUM(F41:F42)</f>
        <v>2507.1799999999998</v>
      </c>
      <c r="G43" s="186">
        <f>SUM(E43:F43)</f>
        <v>7194.17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888.94148244473342</v>
      </c>
      <c r="F47" s="32">
        <v>7.69</v>
      </c>
      <c r="G47" s="214">
        <v>6835.96</v>
      </c>
      <c r="L47" s="211"/>
    </row>
    <row r="48" spans="1:15" ht="15.6" x14ac:dyDescent="0.3">
      <c r="D48" s="215" t="s">
        <v>108</v>
      </c>
      <c r="E48" s="216">
        <f>+G48/F48</f>
        <v>193.82447112635793</v>
      </c>
      <c r="F48" s="217">
        <v>17.489999999999998</v>
      </c>
      <c r="G48" s="218">
        <v>3389.99</v>
      </c>
      <c r="L48" s="211"/>
    </row>
    <row r="49" spans="4:13" ht="15.6" x14ac:dyDescent="0.3">
      <c r="D49" s="215" t="s">
        <v>109</v>
      </c>
      <c r="E49" s="216">
        <f>+G49/F49</f>
        <v>580.45028142589115</v>
      </c>
      <c r="F49" s="217">
        <v>15.99</v>
      </c>
      <c r="G49" s="218">
        <v>9281.4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160.62429200755193</v>
      </c>
      <c r="F51" s="221">
        <v>15.89</v>
      </c>
      <c r="G51" s="222">
        <v>2552.3200000000002</v>
      </c>
      <c r="L51" s="211"/>
      <c r="M51" s="211"/>
    </row>
    <row r="52" spans="4:13" ht="16.2" thickBot="1" x14ac:dyDescent="0.35">
      <c r="D52" s="223"/>
      <c r="E52" s="224">
        <f>SUM(E47:E51)</f>
        <v>1823.8405270045346</v>
      </c>
      <c r="F52" s="225"/>
      <c r="G52" s="226">
        <f>G47+G48+G49+G51</f>
        <v>22059.67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18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40F78AF-8D7A-4679-A366-82DD6A7938C5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799-972A-49C7-9010-3E6B61DAACB5}">
  <dimension ref="A1:Q52"/>
  <sheetViews>
    <sheetView zoomScale="87" zoomScaleNormal="87" workbookViewId="0">
      <selection activeCell="F20" sqref="F20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45690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399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1302.66282421904</v>
      </c>
      <c r="C7" s="23">
        <f>L34/2.0185</f>
        <v>2794.1540748080256</v>
      </c>
      <c r="D7" s="24"/>
      <c r="E7" s="25"/>
      <c r="F7" s="26">
        <f>B7+C7+E7</f>
        <v>4096.816899027066</v>
      </c>
      <c r="G7" s="27">
        <f>E47</f>
        <v>768.4577373211963</v>
      </c>
      <c r="H7" s="28"/>
      <c r="I7" s="29">
        <f>E47</f>
        <v>768.4577373211963</v>
      </c>
      <c r="J7" s="22">
        <f>F7-I7-H7</f>
        <v>3328.3591617058696</v>
      </c>
      <c r="K7" s="30">
        <v>1300</v>
      </c>
      <c r="L7" s="30">
        <v>3370</v>
      </c>
      <c r="M7" s="31">
        <f>I7</f>
        <v>768.4577373211963</v>
      </c>
      <c r="N7" s="32">
        <f>+F47</f>
        <v>7.69</v>
      </c>
      <c r="O7" s="33">
        <f>M7*N7</f>
        <v>5909.44</v>
      </c>
      <c r="P7" s="34">
        <f>+L7-J7</f>
        <v>41.64083829413039</v>
      </c>
      <c r="Q7" s="35" t="s">
        <v>28</v>
      </c>
    </row>
    <row r="8" spans="1:17" s="35" customFormat="1" x14ac:dyDescent="0.25">
      <c r="A8" s="36" t="s">
        <v>139</v>
      </c>
      <c r="B8" s="37">
        <v>1394.1135774255538</v>
      </c>
      <c r="C8" s="38">
        <f>L30</f>
        <v>0</v>
      </c>
      <c r="D8" s="39"/>
      <c r="E8" s="40"/>
      <c r="F8" s="41">
        <f>B8+C8+E8</f>
        <v>1394.1135774255538</v>
      </c>
      <c r="G8" s="42">
        <f>E48</f>
        <v>195.0451686678102</v>
      </c>
      <c r="H8" s="40"/>
      <c r="I8" s="43">
        <f>E48</f>
        <v>195.0451686678102</v>
      </c>
      <c r="J8" s="37">
        <f>F8-I8-H8</f>
        <v>1199.0684087577436</v>
      </c>
      <c r="K8" s="30">
        <v>1400</v>
      </c>
      <c r="L8" s="30">
        <v>1200</v>
      </c>
      <c r="M8" s="44">
        <f>I8</f>
        <v>195.0451686678102</v>
      </c>
      <c r="N8" s="32">
        <f>+F48</f>
        <v>17.489999999999998</v>
      </c>
      <c r="O8" s="45">
        <f>M8*N8</f>
        <v>3411.34</v>
      </c>
      <c r="P8" s="34">
        <f>+L8-J8</f>
        <v>0.93159124225644518</v>
      </c>
    </row>
    <row r="9" spans="1:17" s="35" customFormat="1" x14ac:dyDescent="0.25">
      <c r="A9" s="36" t="s">
        <v>140</v>
      </c>
      <c r="B9" s="37">
        <v>587.29497422279758</v>
      </c>
      <c r="C9" s="38">
        <f>L31</f>
        <v>0</v>
      </c>
      <c r="D9" s="39"/>
      <c r="E9" s="40"/>
      <c r="F9" s="41">
        <f>B9+C9+E9</f>
        <v>587.29497422279758</v>
      </c>
      <c r="G9" s="42">
        <f>E49</f>
        <v>439.62664165103189</v>
      </c>
      <c r="H9" s="40"/>
      <c r="I9" s="43">
        <f>E49</f>
        <v>439.62664165103189</v>
      </c>
      <c r="J9" s="37">
        <f>F9-I9-H9</f>
        <v>147.66833257176569</v>
      </c>
      <c r="K9" s="30">
        <v>590</v>
      </c>
      <c r="L9" s="30">
        <v>150</v>
      </c>
      <c r="M9" s="44">
        <f>I9</f>
        <v>439.62664165103189</v>
      </c>
      <c r="N9" s="32">
        <f>+F49</f>
        <v>15.99</v>
      </c>
      <c r="O9" s="45">
        <f>M9*N9</f>
        <v>7029.63</v>
      </c>
      <c r="P9" s="34">
        <f>+L9-J9</f>
        <v>2.3316674282343115</v>
      </c>
    </row>
    <row r="10" spans="1:17" s="35" customFormat="1" ht="15.6" thickBot="1" x14ac:dyDescent="0.3">
      <c r="A10" s="46" t="s">
        <v>32</v>
      </c>
      <c r="B10" s="47">
        <v>3195.8544434923297</v>
      </c>
      <c r="C10" s="48">
        <f>L33</f>
        <v>0</v>
      </c>
      <c r="D10" s="49"/>
      <c r="E10" s="50">
        <v>0</v>
      </c>
      <c r="F10" s="51">
        <f>B10+C10+E10</f>
        <v>3195.8544434923297</v>
      </c>
      <c r="G10" s="52">
        <f>E51</f>
        <v>135.55884203901826</v>
      </c>
      <c r="H10" s="50"/>
      <c r="I10" s="53">
        <f>E51</f>
        <v>135.55884203901826</v>
      </c>
      <c r="J10" s="47">
        <f>F10-I10-H10</f>
        <v>3060.2956014533115</v>
      </c>
      <c r="K10" s="30">
        <v>3200</v>
      </c>
      <c r="L10" s="30">
        <v>3060</v>
      </c>
      <c r="M10" s="54">
        <f>I10</f>
        <v>135.55884203901826</v>
      </c>
      <c r="N10" s="32">
        <f>+F51</f>
        <v>15.89</v>
      </c>
      <c r="O10" s="55">
        <f>M10*N10</f>
        <v>2154.0300000000002</v>
      </c>
      <c r="P10" s="34">
        <f>+L10-J10</f>
        <v>-0.29560145331151944</v>
      </c>
    </row>
    <row r="11" spans="1:17" s="35" customFormat="1" ht="16.2" thickBot="1" x14ac:dyDescent="0.35">
      <c r="A11" s="56" t="s">
        <v>33</v>
      </c>
      <c r="B11" s="57">
        <f>SUM(B7:B10)</f>
        <v>6479.9258193597207</v>
      </c>
      <c r="C11" s="58">
        <f>SUM(C7:C10)</f>
        <v>2794.1540748080256</v>
      </c>
      <c r="D11" s="59"/>
      <c r="E11" s="60"/>
      <c r="F11" s="61">
        <f>SUM(F7:F10)</f>
        <v>9274.0798941677458</v>
      </c>
      <c r="G11" s="62">
        <f>SUM(G7:G10)</f>
        <v>1538.6883896790569</v>
      </c>
      <c r="H11" s="57"/>
      <c r="I11" s="63">
        <f>SUM(I7:I10)</f>
        <v>1538.6883896790569</v>
      </c>
      <c r="J11" s="57">
        <f>SUM(J7:J10)</f>
        <v>7735.3915044886908</v>
      </c>
      <c r="K11" s="64" t="e">
        <f>K7+K8+K9+#REF!+K10</f>
        <v>#REF!</v>
      </c>
      <c r="L11" s="64" t="e">
        <f>L7+L8+L9+#REF!+L10</f>
        <v>#REF!</v>
      </c>
      <c r="M11" s="65">
        <f>SUM(M7:M10)</f>
        <v>1538.6883896790569</v>
      </c>
      <c r="N11" s="66"/>
      <c r="O11" s="67">
        <f>SUM(O7:O10)</f>
        <v>18504.439999999999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1538.6883896790569</v>
      </c>
      <c r="O13" s="82">
        <f>+O11</f>
        <v>18504.439999999999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2850.51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1200.8399999999999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14453.089999999998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78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79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5640</v>
      </c>
      <c r="M34" s="140" t="s">
        <v>110</v>
      </c>
      <c r="N34" s="146"/>
      <c r="O34" s="151" t="s">
        <v>85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4708.6000000000004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9744.4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1210.8599999999999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1639.65</v>
      </c>
      <c r="F42" s="191">
        <v>1200.8399999999999</v>
      </c>
      <c r="G42" s="186"/>
      <c r="H42" s="84"/>
      <c r="I42" s="106" t="s">
        <v>33</v>
      </c>
      <c r="J42" s="192">
        <f>SUM(J39:J41)-J41</f>
        <v>14453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2850.51</v>
      </c>
      <c r="F43" s="191">
        <f>SUM(F41:F42)</f>
        <v>1200.8399999999999</v>
      </c>
      <c r="G43" s="186">
        <f>SUM(E43:F43)</f>
        <v>4051.3500000000004</v>
      </c>
      <c r="H43" s="84"/>
      <c r="I43" s="5" t="s">
        <v>104</v>
      </c>
      <c r="J43" s="152">
        <f>O27-J42</f>
        <v>8.999999999832653E-2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768.4577373211963</v>
      </c>
      <c r="F47" s="32">
        <v>7.69</v>
      </c>
      <c r="G47" s="214">
        <v>5909.44</v>
      </c>
      <c r="L47" s="211"/>
    </row>
    <row r="48" spans="1:15" ht="15.6" x14ac:dyDescent="0.3">
      <c r="D48" s="215" t="s">
        <v>108</v>
      </c>
      <c r="E48" s="216">
        <f>+G48/F48</f>
        <v>195.0451686678102</v>
      </c>
      <c r="F48" s="217">
        <v>17.489999999999998</v>
      </c>
      <c r="G48" s="218">
        <v>3411.34</v>
      </c>
      <c r="L48" s="211"/>
    </row>
    <row r="49" spans="4:13" ht="15.6" x14ac:dyDescent="0.3">
      <c r="D49" s="215" t="s">
        <v>109</v>
      </c>
      <c r="E49" s="216">
        <f>+G49/F49</f>
        <v>439.62664165103189</v>
      </c>
      <c r="F49" s="217">
        <v>15.99</v>
      </c>
      <c r="G49" s="218">
        <v>7029.63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135.55884203901826</v>
      </c>
      <c r="F51" s="221">
        <v>15.89</v>
      </c>
      <c r="G51" s="222">
        <v>2154.0300000000002</v>
      </c>
      <c r="L51" s="211"/>
      <c r="M51" s="211"/>
    </row>
    <row r="52" spans="4:13" ht="16.2" thickBot="1" x14ac:dyDescent="0.35">
      <c r="D52" s="223"/>
      <c r="E52" s="224">
        <f>SUM(E47:E51)</f>
        <v>1538.6883896790569</v>
      </c>
      <c r="F52" s="225"/>
      <c r="G52" s="226">
        <f>G47+G48+G49+G51</f>
        <v>18504.439999999999</v>
      </c>
      <c r="J52" s="227">
        <f>G52-E43-F43-J42</f>
        <v>8.999999999832653E-2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52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7CA342F-76BA-4CD0-AC3A-57AF8E035AD7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4A2F-E1F2-4A3C-BB4F-D40BADEACA56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45708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417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2087.0800684163273</v>
      </c>
      <c r="C7" s="23">
        <f>L34/2.0185</f>
        <v>0</v>
      </c>
      <c r="D7" s="24"/>
      <c r="E7" s="25"/>
      <c r="F7" s="26">
        <f>B7+C7+E7</f>
        <v>2087.0800684163273</v>
      </c>
      <c r="G7" s="27">
        <f>E47</f>
        <v>761.19115734720413</v>
      </c>
      <c r="H7" s="28"/>
      <c r="I7" s="29">
        <f>E47</f>
        <v>761.19115734720413</v>
      </c>
      <c r="J7" s="22">
        <f>F7-I7-H7</f>
        <v>1325.8889110691232</v>
      </c>
      <c r="K7" s="30">
        <v>2200</v>
      </c>
      <c r="L7" s="30">
        <v>1450</v>
      </c>
      <c r="M7" s="31">
        <f>I7</f>
        <v>761.19115734720413</v>
      </c>
      <c r="N7" s="32">
        <f>+F47</f>
        <v>7.69</v>
      </c>
      <c r="O7" s="33">
        <f>M7*N7</f>
        <v>5853.56</v>
      </c>
      <c r="P7" s="34">
        <f>+L7-J7</f>
        <v>124.1110889308768</v>
      </c>
      <c r="Q7" s="35" t="s">
        <v>28</v>
      </c>
    </row>
    <row r="8" spans="1:17" s="35" customFormat="1" x14ac:dyDescent="0.25">
      <c r="A8" s="36" t="s">
        <v>139</v>
      </c>
      <c r="B8" s="37">
        <v>1692.545824423838</v>
      </c>
      <c r="C8" s="38">
        <f>L30</f>
        <v>0</v>
      </c>
      <c r="D8" s="39"/>
      <c r="E8" s="40"/>
      <c r="F8" s="41">
        <f>B8+C8+E8</f>
        <v>1692.545824423838</v>
      </c>
      <c r="G8" s="42">
        <f>E48</f>
        <v>174.18753573470556</v>
      </c>
      <c r="H8" s="40"/>
      <c r="I8" s="43">
        <f>E48</f>
        <v>174.18753573470556</v>
      </c>
      <c r="J8" s="37">
        <f>F8-I8-H8</f>
        <v>1518.3582886891325</v>
      </c>
      <c r="K8" s="30">
        <v>1670</v>
      </c>
      <c r="L8" s="30">
        <v>1500</v>
      </c>
      <c r="M8" s="44">
        <f>I8</f>
        <v>174.18753573470556</v>
      </c>
      <c r="N8" s="32">
        <f>+F48</f>
        <v>17.489999999999998</v>
      </c>
      <c r="O8" s="45">
        <f>M8*N8</f>
        <v>3046.54</v>
      </c>
      <c r="P8" s="34">
        <f>+L8-J8</f>
        <v>-18.358288689132451</v>
      </c>
    </row>
    <row r="9" spans="1:17" s="35" customFormat="1" x14ac:dyDescent="0.25">
      <c r="A9" s="36" t="s">
        <v>140</v>
      </c>
      <c r="B9" s="37">
        <v>2803.1855308206718</v>
      </c>
      <c r="C9" s="38">
        <f>L31</f>
        <v>0</v>
      </c>
      <c r="D9" s="39"/>
      <c r="E9" s="40"/>
      <c r="F9" s="41">
        <f>B9+C9+E9</f>
        <v>2803.1855308206718</v>
      </c>
      <c r="G9" s="42">
        <f>E49</f>
        <v>539.46841776110068</v>
      </c>
      <c r="H9" s="40"/>
      <c r="I9" s="43">
        <f>E49</f>
        <v>539.46841776110068</v>
      </c>
      <c r="J9" s="37">
        <f>F9-I9-H9</f>
        <v>2263.7171130595711</v>
      </c>
      <c r="K9" s="30">
        <v>2770</v>
      </c>
      <c r="L9" s="30">
        <v>2245</v>
      </c>
      <c r="M9" s="44">
        <f>I9</f>
        <v>539.46841776110068</v>
      </c>
      <c r="N9" s="32">
        <f>+F49</f>
        <v>15.99</v>
      </c>
      <c r="O9" s="45">
        <f>M9*N9</f>
        <v>8626.1</v>
      </c>
      <c r="P9" s="34">
        <f>+L9-J9</f>
        <v>-18.717113059571147</v>
      </c>
    </row>
    <row r="10" spans="1:17" s="35" customFormat="1" ht="15.6" thickBot="1" x14ac:dyDescent="0.3">
      <c r="A10" s="46" t="s">
        <v>32</v>
      </c>
      <c r="B10" s="47">
        <v>2983.7090690429904</v>
      </c>
      <c r="C10" s="48">
        <f>L33</f>
        <v>0</v>
      </c>
      <c r="D10" s="49"/>
      <c r="E10" s="50">
        <v>0</v>
      </c>
      <c r="F10" s="51">
        <f>B10+C10+E10</f>
        <v>2983.7090690429904</v>
      </c>
      <c r="G10" s="52">
        <f>E51</f>
        <v>299.9874134675897</v>
      </c>
      <c r="H10" s="50"/>
      <c r="I10" s="53">
        <f>E51</f>
        <v>299.9874134675897</v>
      </c>
      <c r="J10" s="47">
        <f>F10-I10-H10</f>
        <v>2683.7216555754007</v>
      </c>
      <c r="K10" s="30">
        <v>2990</v>
      </c>
      <c r="L10" s="30">
        <v>2680</v>
      </c>
      <c r="M10" s="54">
        <f>I10</f>
        <v>299.9874134675897</v>
      </c>
      <c r="N10" s="32">
        <f>+F51</f>
        <v>15.89</v>
      </c>
      <c r="O10" s="55">
        <f>M10*N10</f>
        <v>4766.8</v>
      </c>
      <c r="P10" s="34">
        <f>+L10-J10</f>
        <v>-3.7216555754007459</v>
      </c>
    </row>
    <row r="11" spans="1:17" s="35" customFormat="1" ht="16.2" thickBot="1" x14ac:dyDescent="0.35">
      <c r="A11" s="56" t="s">
        <v>33</v>
      </c>
      <c r="B11" s="57">
        <v>9566.5204927038285</v>
      </c>
      <c r="C11" s="58">
        <f>SUM(C7:C10)</f>
        <v>0</v>
      </c>
      <c r="D11" s="59"/>
      <c r="E11" s="60"/>
      <c r="F11" s="61">
        <f>SUM(F7:F10)</f>
        <v>9566.5204927038285</v>
      </c>
      <c r="G11" s="62">
        <f>SUM(G7:G10)</f>
        <v>1774.8345243106</v>
      </c>
      <c r="H11" s="57"/>
      <c r="I11" s="63">
        <f>SUM(I7:I10)</f>
        <v>1774.8345243106</v>
      </c>
      <c r="J11" s="57">
        <f>SUM(J7:J10)</f>
        <v>7791.6859683932271</v>
      </c>
      <c r="K11" s="64" t="e">
        <f>K7+K8+K9+#REF!+K10</f>
        <v>#REF!</v>
      </c>
      <c r="L11" s="64" t="e">
        <f>L7+L8+L9+#REF!+L10</f>
        <v>#REF!</v>
      </c>
      <c r="M11" s="65">
        <f>SUM(M7:M10)</f>
        <v>1774.8345243106</v>
      </c>
      <c r="N11" s="66"/>
      <c r="O11" s="67">
        <f>SUM(O7:O10)</f>
        <v>22293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1774.8345243106</v>
      </c>
      <c r="O13" s="82">
        <f>+O11</f>
        <v>22293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5185.84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1938.16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/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15169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3915.4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11253.6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3448.17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1737.67</v>
      </c>
      <c r="F42" s="191">
        <v>1938.16</v>
      </c>
      <c r="G42" s="186"/>
      <c r="H42" s="84"/>
      <c r="I42" s="106" t="s">
        <v>33</v>
      </c>
      <c r="J42" s="192">
        <f>SUM(J39:J41)-J41</f>
        <v>15169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5185.84</v>
      </c>
      <c r="F43" s="191">
        <f>SUM(F41:F42)</f>
        <v>1938.16</v>
      </c>
      <c r="G43" s="186">
        <f>SUM(E43:F43)</f>
        <v>7124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761.19115734720413</v>
      </c>
      <c r="F47" s="32">
        <v>7.69</v>
      </c>
      <c r="G47" s="214">
        <v>5853.56</v>
      </c>
      <c r="L47" s="211"/>
    </row>
    <row r="48" spans="1:15" ht="15.6" x14ac:dyDescent="0.3">
      <c r="D48" s="215" t="s">
        <v>108</v>
      </c>
      <c r="E48" s="216">
        <f>+G48/F48</f>
        <v>174.18753573470556</v>
      </c>
      <c r="F48" s="217">
        <v>17.489999999999998</v>
      </c>
      <c r="G48" s="218">
        <v>3046.54</v>
      </c>
      <c r="L48" s="211"/>
    </row>
    <row r="49" spans="4:13" ht="15.6" x14ac:dyDescent="0.3">
      <c r="D49" s="215" t="s">
        <v>109</v>
      </c>
      <c r="E49" s="216">
        <f>+G49/F49</f>
        <v>539.46841776110068</v>
      </c>
      <c r="F49" s="217">
        <v>15.99</v>
      </c>
      <c r="G49" s="218">
        <v>8626.1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299.9874134675897</v>
      </c>
      <c r="F51" s="221">
        <v>15.89</v>
      </c>
      <c r="G51" s="222">
        <v>4766.8</v>
      </c>
      <c r="L51" s="211"/>
      <c r="M51" s="211"/>
    </row>
    <row r="52" spans="4:13" ht="16.2" thickBot="1" x14ac:dyDescent="0.35">
      <c r="D52" s="223"/>
      <c r="E52" s="224">
        <f>SUM(E47:E51)</f>
        <v>1774.8345243106</v>
      </c>
      <c r="F52" s="225"/>
      <c r="G52" s="226">
        <f>G47+G48+G49+G51</f>
        <v>22293</v>
      </c>
      <c r="J52" s="227">
        <f>G52-E43-F43-J42</f>
        <v>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16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6966956-895C-4006-AC45-CBEAD5DFC53E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B1A2-EACF-45A9-858D-C410C6EEF39F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45709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418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1325.8889110691232</v>
      </c>
      <c r="C7" s="23">
        <f>L34/2.0185</f>
        <v>2804.0624225910328</v>
      </c>
      <c r="D7" s="24"/>
      <c r="E7" s="25"/>
      <c r="F7" s="26">
        <f>B7+C7+E7</f>
        <v>4129.9513336601558</v>
      </c>
      <c r="G7" s="27">
        <f>E47</f>
        <v>815.8283485045514</v>
      </c>
      <c r="H7" s="28"/>
      <c r="I7" s="29">
        <f>E47</f>
        <v>815.8283485045514</v>
      </c>
      <c r="J7" s="22">
        <f>F7-I7-H7</f>
        <v>3314.1229851556045</v>
      </c>
      <c r="K7" s="30">
        <v>1450</v>
      </c>
      <c r="L7" s="30">
        <v>3500</v>
      </c>
      <c r="M7" s="31">
        <f>I7</f>
        <v>815.8283485045514</v>
      </c>
      <c r="N7" s="32">
        <f>+F47</f>
        <v>7.69</v>
      </c>
      <c r="O7" s="33">
        <f>M7*N7</f>
        <v>6273.72</v>
      </c>
      <c r="P7" s="34">
        <f>+L7-J7</f>
        <v>185.87701484439549</v>
      </c>
      <c r="Q7" s="35" t="s">
        <v>28</v>
      </c>
    </row>
    <row r="8" spans="1:17" s="35" customFormat="1" x14ac:dyDescent="0.25">
      <c r="A8" s="36" t="s">
        <v>139</v>
      </c>
      <c r="B8" s="37">
        <v>1518.3582886891325</v>
      </c>
      <c r="C8" s="38">
        <f>L30</f>
        <v>0</v>
      </c>
      <c r="D8" s="39"/>
      <c r="E8" s="40"/>
      <c r="F8" s="41">
        <f>B8+C8+E8</f>
        <v>1518.3582886891325</v>
      </c>
      <c r="G8" s="42">
        <f>E48</f>
        <v>147.41909662664381</v>
      </c>
      <c r="H8" s="40"/>
      <c r="I8" s="43">
        <f>E48</f>
        <v>147.41909662664381</v>
      </c>
      <c r="J8" s="37">
        <f>F8-I8-H8</f>
        <v>1370.9391920624887</v>
      </c>
      <c r="K8" s="30">
        <v>1500</v>
      </c>
      <c r="L8" s="30">
        <v>1350</v>
      </c>
      <c r="M8" s="44">
        <f>I8</f>
        <v>147.41909662664381</v>
      </c>
      <c r="N8" s="32">
        <f>+F48</f>
        <v>17.489999999999998</v>
      </c>
      <c r="O8" s="45">
        <f>M8*N8</f>
        <v>2578.36</v>
      </c>
      <c r="P8" s="34">
        <f>+L8-J8</f>
        <v>-20.939192062488701</v>
      </c>
    </row>
    <row r="9" spans="1:17" s="35" customFormat="1" x14ac:dyDescent="0.25">
      <c r="A9" s="36" t="s">
        <v>140</v>
      </c>
      <c r="B9" s="37">
        <v>2263.7171130595711</v>
      </c>
      <c r="C9" s="38">
        <f>L31</f>
        <v>0</v>
      </c>
      <c r="D9" s="39"/>
      <c r="E9" s="40"/>
      <c r="F9" s="41">
        <f>B9+C9+E9</f>
        <v>2263.7171130595711</v>
      </c>
      <c r="G9" s="42">
        <f>E49</f>
        <v>563.24327704815505</v>
      </c>
      <c r="H9" s="40"/>
      <c r="I9" s="43">
        <f>E49</f>
        <v>563.24327704815505</v>
      </c>
      <c r="J9" s="37">
        <f>F9-I9-H9</f>
        <v>1700.4738360114161</v>
      </c>
      <c r="K9" s="30">
        <v>2245</v>
      </c>
      <c r="L9" s="30">
        <v>1680</v>
      </c>
      <c r="M9" s="44">
        <f>I9</f>
        <v>563.24327704815505</v>
      </c>
      <c r="N9" s="32">
        <f>+F49</f>
        <v>15.99</v>
      </c>
      <c r="O9" s="45">
        <f>M9*N9</f>
        <v>9006.26</v>
      </c>
      <c r="P9" s="34">
        <f>+L9-J9</f>
        <v>-20.473836011416097</v>
      </c>
    </row>
    <row r="10" spans="1:17" s="35" customFormat="1" ht="15.6" thickBot="1" x14ac:dyDescent="0.3">
      <c r="A10" s="46" t="s">
        <v>32</v>
      </c>
      <c r="B10" s="47">
        <v>2683.7216555754007</v>
      </c>
      <c r="C10" s="48">
        <f>L33</f>
        <v>0</v>
      </c>
      <c r="D10" s="49"/>
      <c r="E10" s="50">
        <v>0</v>
      </c>
      <c r="F10" s="51">
        <f>B10+C10+E10</f>
        <v>2683.7216555754007</v>
      </c>
      <c r="G10" s="52">
        <f>E51</f>
        <v>178.03964757709252</v>
      </c>
      <c r="H10" s="50"/>
      <c r="I10" s="53">
        <f>E51</f>
        <v>178.03964757709252</v>
      </c>
      <c r="J10" s="47">
        <f>F10-I10-H10</f>
        <v>2505.6820079983081</v>
      </c>
      <c r="K10" s="30">
        <v>2680</v>
      </c>
      <c r="L10" s="30">
        <v>2510</v>
      </c>
      <c r="M10" s="54">
        <f>I10</f>
        <v>178.03964757709252</v>
      </c>
      <c r="N10" s="32">
        <f>+F51</f>
        <v>15.89</v>
      </c>
      <c r="O10" s="55">
        <f>M10*N10</f>
        <v>2829.05</v>
      </c>
      <c r="P10" s="34">
        <f>+L10-J10</f>
        <v>4.3179920016918913</v>
      </c>
    </row>
    <row r="11" spans="1:17" s="35" customFormat="1" ht="16.2" thickBot="1" x14ac:dyDescent="0.35">
      <c r="A11" s="56" t="s">
        <v>33</v>
      </c>
      <c r="B11" s="57">
        <v>7791.6859683932271</v>
      </c>
      <c r="C11" s="58">
        <f>SUM(C7:C10)</f>
        <v>2804.0624225910328</v>
      </c>
      <c r="D11" s="59"/>
      <c r="E11" s="60"/>
      <c r="F11" s="61">
        <f>SUM(F7:F10)</f>
        <v>10595.748390984259</v>
      </c>
      <c r="G11" s="62">
        <f>SUM(G7:G10)</f>
        <v>1704.5303697564427</v>
      </c>
      <c r="H11" s="57"/>
      <c r="I11" s="63">
        <f>SUM(I7:I10)</f>
        <v>1704.5303697564427</v>
      </c>
      <c r="J11" s="57">
        <f>SUM(J7:J10)</f>
        <v>8891.2180212278181</v>
      </c>
      <c r="K11" s="64" t="e">
        <f>K7+K8+K9+#REF!+K10</f>
        <v>#REF!</v>
      </c>
      <c r="L11" s="64" t="e">
        <f>L7+L8+L9+#REF!+L10</f>
        <v>#REF!</v>
      </c>
      <c r="M11" s="65">
        <f>SUM(M7:M10)</f>
        <v>1704.5303697564427</v>
      </c>
      <c r="N11" s="66"/>
      <c r="O11" s="67">
        <f>SUM(O7:O10)</f>
        <v>20687.39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1704.5303697564427</v>
      </c>
      <c r="O13" s="82">
        <f>+O11</f>
        <v>20687.39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2507.65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1253.6400000000001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/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16926.099999999999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5660</v>
      </c>
      <c r="M34" s="140" t="s">
        <v>133</v>
      </c>
      <c r="N34" s="146" t="s">
        <v>130</v>
      </c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5021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11905.1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1560.66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946.99</v>
      </c>
      <c r="F42" s="191">
        <v>1253.6400000000001</v>
      </c>
      <c r="G42" s="186"/>
      <c r="H42" s="84"/>
      <c r="I42" s="106" t="s">
        <v>33</v>
      </c>
      <c r="J42" s="192">
        <f>SUM(J39:J41)-J41</f>
        <v>16926.099999999999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2507.65</v>
      </c>
      <c r="F43" s="191">
        <f>SUM(F41:F42)</f>
        <v>1253.6400000000001</v>
      </c>
      <c r="G43" s="186">
        <f>SUM(E43:F43)</f>
        <v>3761.29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815.8283485045514</v>
      </c>
      <c r="F47" s="32">
        <v>7.69</v>
      </c>
      <c r="G47" s="214">
        <v>6273.72</v>
      </c>
      <c r="L47" s="211"/>
    </row>
    <row r="48" spans="1:15" ht="15.6" x14ac:dyDescent="0.3">
      <c r="D48" s="215" t="s">
        <v>108</v>
      </c>
      <c r="E48" s="216">
        <f>+G48/F48</f>
        <v>147.41909662664381</v>
      </c>
      <c r="F48" s="217">
        <v>17.489999999999998</v>
      </c>
      <c r="G48" s="218">
        <v>2578.36</v>
      </c>
      <c r="L48" s="211"/>
    </row>
    <row r="49" spans="4:13" ht="15.6" x14ac:dyDescent="0.3">
      <c r="D49" s="215" t="s">
        <v>109</v>
      </c>
      <c r="E49" s="216">
        <f>+G49/F49</f>
        <v>563.24327704815505</v>
      </c>
      <c r="F49" s="217">
        <v>15.99</v>
      </c>
      <c r="G49" s="218">
        <v>9006.26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178.03964757709252</v>
      </c>
      <c r="F51" s="221">
        <v>15.89</v>
      </c>
      <c r="G51" s="222">
        <v>2829.05</v>
      </c>
      <c r="L51" s="211"/>
      <c r="M51" s="211"/>
    </row>
    <row r="52" spans="4:13" ht="16.2" thickBot="1" x14ac:dyDescent="0.35">
      <c r="D52" s="223"/>
      <c r="E52" s="224">
        <f>SUM(E47:E51)</f>
        <v>1704.5303697564427</v>
      </c>
      <c r="F52" s="225"/>
      <c r="G52" s="226">
        <f>G47+G48+G49+G51</f>
        <v>20687.39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14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73CD262-8EFE-4A79-9E98-09B611ED7F2D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6AA9-7213-4F65-8224-DF30C899B26C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45710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419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3314.1229851556045</v>
      </c>
      <c r="C7" s="23">
        <f>L34/2.0185</f>
        <v>0</v>
      </c>
      <c r="D7" s="24"/>
      <c r="E7" s="25"/>
      <c r="F7" s="26">
        <f>B7+C7+E7</f>
        <v>3314.1229851556045</v>
      </c>
      <c r="G7" s="27">
        <f>E47</f>
        <v>816.9063719115735</v>
      </c>
      <c r="H7" s="28"/>
      <c r="I7" s="29">
        <f>E47</f>
        <v>816.9063719115735</v>
      </c>
      <c r="J7" s="22">
        <f>F7-I7-H7</f>
        <v>2497.2166132440311</v>
      </c>
      <c r="K7" s="30">
        <v>3500</v>
      </c>
      <c r="L7" s="30">
        <v>2650</v>
      </c>
      <c r="M7" s="31">
        <f>I7</f>
        <v>816.9063719115735</v>
      </c>
      <c r="N7" s="32">
        <f>+F47</f>
        <v>7.69</v>
      </c>
      <c r="O7" s="33">
        <f>M7*N7</f>
        <v>6282.01</v>
      </c>
      <c r="P7" s="34">
        <f>+L7-J7</f>
        <v>152.78338675596888</v>
      </c>
      <c r="Q7" s="35" t="s">
        <v>28</v>
      </c>
    </row>
    <row r="8" spans="1:17" s="35" customFormat="1" x14ac:dyDescent="0.25">
      <c r="A8" s="36" t="s">
        <v>139</v>
      </c>
      <c r="B8" s="37">
        <v>1370.9391920624887</v>
      </c>
      <c r="C8" s="38">
        <f>L30</f>
        <v>0</v>
      </c>
      <c r="D8" s="39"/>
      <c r="E8" s="40"/>
      <c r="F8" s="41">
        <f>B8+C8+E8</f>
        <v>1370.9391920624887</v>
      </c>
      <c r="G8" s="42">
        <f>E48</f>
        <v>220.07318467695828</v>
      </c>
      <c r="H8" s="40"/>
      <c r="I8" s="43">
        <f>E48</f>
        <v>220.07318467695828</v>
      </c>
      <c r="J8" s="37">
        <f>F8-I8-H8</f>
        <v>1150.8660073855303</v>
      </c>
      <c r="K8" s="30">
        <v>1350</v>
      </c>
      <c r="L8" s="30">
        <v>1130</v>
      </c>
      <c r="M8" s="44">
        <f>I8</f>
        <v>220.07318467695828</v>
      </c>
      <c r="N8" s="32">
        <f>+F48</f>
        <v>17.489999999999998</v>
      </c>
      <c r="O8" s="45">
        <f>M8*N8</f>
        <v>3849.08</v>
      </c>
      <c r="P8" s="34">
        <f>+L8-J8</f>
        <v>-20.866007385530338</v>
      </c>
    </row>
    <row r="9" spans="1:17" s="35" customFormat="1" x14ac:dyDescent="0.25">
      <c r="A9" s="36" t="s">
        <v>140</v>
      </c>
      <c r="B9" s="37">
        <v>1700.4738360114161</v>
      </c>
      <c r="C9" s="38">
        <f>L31</f>
        <v>0</v>
      </c>
      <c r="D9" s="39"/>
      <c r="E9" s="40"/>
      <c r="F9" s="41">
        <f>B9+C9+E9</f>
        <v>1700.4738360114161</v>
      </c>
      <c r="G9" s="42">
        <f>E49</f>
        <v>645.31332082551592</v>
      </c>
      <c r="H9" s="40"/>
      <c r="I9" s="43">
        <f>E49</f>
        <v>645.31332082551592</v>
      </c>
      <c r="J9" s="37">
        <f>F9-I9-H9</f>
        <v>1055.1605151859003</v>
      </c>
      <c r="K9" s="30">
        <v>1680</v>
      </c>
      <c r="L9" s="30">
        <v>1030</v>
      </c>
      <c r="M9" s="44">
        <f>I9</f>
        <v>645.31332082551592</v>
      </c>
      <c r="N9" s="32">
        <f>+F49</f>
        <v>15.99</v>
      </c>
      <c r="O9" s="45">
        <f>M9*N9</f>
        <v>10318.56</v>
      </c>
      <c r="P9" s="34">
        <f>+L9-J9</f>
        <v>-25.160515185900294</v>
      </c>
    </row>
    <row r="10" spans="1:17" s="35" customFormat="1" ht="15.6" thickBot="1" x14ac:dyDescent="0.3">
      <c r="A10" s="46" t="s">
        <v>32</v>
      </c>
      <c r="B10" s="47">
        <v>2505.6820079983081</v>
      </c>
      <c r="C10" s="48">
        <f>L33</f>
        <v>0</v>
      </c>
      <c r="D10" s="49"/>
      <c r="E10" s="50">
        <v>0</v>
      </c>
      <c r="F10" s="51">
        <f>B10+C10+E10</f>
        <v>2505.6820079983081</v>
      </c>
      <c r="G10" s="52">
        <f>E51</f>
        <v>176.9848961611076</v>
      </c>
      <c r="H10" s="50"/>
      <c r="I10" s="53">
        <f>E51</f>
        <v>176.9848961611076</v>
      </c>
      <c r="J10" s="47">
        <f>F10-I10-H10</f>
        <v>2328.6971118372003</v>
      </c>
      <c r="K10" s="30">
        <v>2510</v>
      </c>
      <c r="L10" s="30">
        <v>2330</v>
      </c>
      <c r="M10" s="54">
        <f>I10</f>
        <v>176.9848961611076</v>
      </c>
      <c r="N10" s="32">
        <f>+F51</f>
        <v>15.89</v>
      </c>
      <c r="O10" s="55">
        <f>M10*N10</f>
        <v>2812.29</v>
      </c>
      <c r="P10" s="34">
        <f>+L10-J10</f>
        <v>1.302888162799718</v>
      </c>
    </row>
    <row r="11" spans="1:17" s="35" customFormat="1" ht="16.2" thickBot="1" x14ac:dyDescent="0.35">
      <c r="A11" s="56" t="s">
        <v>33</v>
      </c>
      <c r="B11" s="57">
        <v>8891.2180212278181</v>
      </c>
      <c r="C11" s="58">
        <f>SUM(C7:C10)</f>
        <v>0</v>
      </c>
      <c r="D11" s="59"/>
      <c r="E11" s="60"/>
      <c r="F11" s="61">
        <f>SUM(F7:F10)</f>
        <v>8891.2180212278181</v>
      </c>
      <c r="G11" s="62">
        <f>SUM(G7:G10)</f>
        <v>1859.2777735751554</v>
      </c>
      <c r="H11" s="57"/>
      <c r="I11" s="63">
        <f>SUM(I7:I10)</f>
        <v>1859.2777735751554</v>
      </c>
      <c r="J11" s="57">
        <f>SUM(J7:J10)</f>
        <v>7031.940247652662</v>
      </c>
      <c r="K11" s="64" t="e">
        <f>K7+K8+K9+#REF!+K10</f>
        <v>#REF!</v>
      </c>
      <c r="L11" s="64" t="e">
        <f>L7+L8+L9+#REF!+L10</f>
        <v>#REF!</v>
      </c>
      <c r="M11" s="65">
        <f>SUM(M7:M10)</f>
        <v>1859.2777735751554</v>
      </c>
      <c r="N11" s="66"/>
      <c r="O11" s="67">
        <f>SUM(O7:O10)</f>
        <v>23261.940000000002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1859.2777735751554</v>
      </c>
      <c r="O13" s="82">
        <f>+O11</f>
        <v>23261.940000000002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3904.56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1499.68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300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17557.7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4783.1000000000004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12774.6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2057.56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1847</v>
      </c>
      <c r="F42" s="191">
        <v>1499.68</v>
      </c>
      <c r="G42" s="186"/>
      <c r="H42" s="84"/>
      <c r="I42" s="106" t="s">
        <v>33</v>
      </c>
      <c r="J42" s="192">
        <f>SUM(J39:J41)-J41</f>
        <v>17557.7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3904.56</v>
      </c>
      <c r="F43" s="191">
        <f>SUM(F41:F42)</f>
        <v>1499.68</v>
      </c>
      <c r="G43" s="186">
        <f>SUM(E43:F43)</f>
        <v>5404.24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816.9063719115735</v>
      </c>
      <c r="F47" s="32">
        <v>7.69</v>
      </c>
      <c r="G47" s="214">
        <v>6282.01</v>
      </c>
      <c r="L47" s="211"/>
    </row>
    <row r="48" spans="1:15" ht="15.6" x14ac:dyDescent="0.3">
      <c r="D48" s="215" t="s">
        <v>108</v>
      </c>
      <c r="E48" s="216">
        <f>+G48/F48</f>
        <v>220.07318467695828</v>
      </c>
      <c r="F48" s="217">
        <v>17.489999999999998</v>
      </c>
      <c r="G48" s="218">
        <v>3849.08</v>
      </c>
      <c r="L48" s="211"/>
    </row>
    <row r="49" spans="4:13" ht="15.6" x14ac:dyDescent="0.3">
      <c r="D49" s="215" t="s">
        <v>109</v>
      </c>
      <c r="E49" s="216">
        <f>+G49/F49</f>
        <v>645.31332082551592</v>
      </c>
      <c r="F49" s="217">
        <v>15.99</v>
      </c>
      <c r="G49" s="218">
        <v>10318.56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176.9848961611076</v>
      </c>
      <c r="F51" s="221">
        <v>15.89</v>
      </c>
      <c r="G51" s="222">
        <v>2812.29</v>
      </c>
      <c r="L51" s="211"/>
      <c r="M51" s="211"/>
    </row>
    <row r="52" spans="4:13" ht="16.2" thickBot="1" x14ac:dyDescent="0.35">
      <c r="D52" s="223"/>
      <c r="E52" s="224">
        <f>SUM(E47:E51)</f>
        <v>1859.2777735751554</v>
      </c>
      <c r="F52" s="225"/>
      <c r="G52" s="226">
        <f>G47+G48+G49+G51</f>
        <v>23261.940000000002</v>
      </c>
      <c r="J52" s="227">
        <f>G52-E43-F43-J42</f>
        <v>300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12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01EE2F1-76F1-432A-8D8E-9BFA2E1F8694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89DE-9313-409B-8AFB-C06DF872AD4C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45711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420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2497.2166132440311</v>
      </c>
      <c r="C7" s="23">
        <f>L34/2.0185</f>
        <v>0</v>
      </c>
      <c r="D7" s="24"/>
      <c r="E7" s="25"/>
      <c r="F7" s="26">
        <f>B7+C7+E7</f>
        <v>2497.2166132440311</v>
      </c>
      <c r="G7" s="27">
        <f>E47</f>
        <v>908.15994798439522</v>
      </c>
      <c r="H7" s="28"/>
      <c r="I7" s="29">
        <f>E47</f>
        <v>908.15994798439522</v>
      </c>
      <c r="J7" s="22">
        <f>F7-I7-H7</f>
        <v>1589.0566652596358</v>
      </c>
      <c r="K7" s="30">
        <v>2650</v>
      </c>
      <c r="L7" s="30">
        <v>1700</v>
      </c>
      <c r="M7" s="31">
        <f>I7</f>
        <v>908.15994798439522</v>
      </c>
      <c r="N7" s="32">
        <f>+F47</f>
        <v>7.69</v>
      </c>
      <c r="O7" s="33">
        <f>M7*N7</f>
        <v>6983.75</v>
      </c>
      <c r="P7" s="34">
        <f>+L7-J7</f>
        <v>110.94333474036421</v>
      </c>
      <c r="Q7" s="35" t="s">
        <v>28</v>
      </c>
    </row>
    <row r="8" spans="1:17" s="35" customFormat="1" x14ac:dyDescent="0.25">
      <c r="A8" s="36" t="s">
        <v>139</v>
      </c>
      <c r="B8" s="37">
        <v>1150.8660073855303</v>
      </c>
      <c r="C8" s="38">
        <f>L30</f>
        <v>0</v>
      </c>
      <c r="D8" s="39"/>
      <c r="E8" s="40"/>
      <c r="F8" s="41">
        <f>B8+C8+E8</f>
        <v>1150.8660073855303</v>
      </c>
      <c r="G8" s="42">
        <f>E48</f>
        <v>156.48656375071471</v>
      </c>
      <c r="H8" s="40"/>
      <c r="I8" s="43">
        <f>E48</f>
        <v>156.48656375071471</v>
      </c>
      <c r="J8" s="37">
        <f>F8-I8-H8</f>
        <v>994.37944363481563</v>
      </c>
      <c r="K8" s="30">
        <v>1130</v>
      </c>
      <c r="L8" s="30">
        <v>970</v>
      </c>
      <c r="M8" s="44">
        <f>I8</f>
        <v>156.48656375071471</v>
      </c>
      <c r="N8" s="32">
        <f>+F48</f>
        <v>17.489999999999998</v>
      </c>
      <c r="O8" s="45">
        <f>M8*N8</f>
        <v>2736.95</v>
      </c>
      <c r="P8" s="34">
        <f>+L8-J8</f>
        <v>-24.37944363481563</v>
      </c>
    </row>
    <row r="9" spans="1:17" s="35" customFormat="1" x14ac:dyDescent="0.25">
      <c r="A9" s="36" t="s">
        <v>140</v>
      </c>
      <c r="B9" s="37">
        <v>1055.1605151859003</v>
      </c>
      <c r="C9" s="38">
        <f>L31</f>
        <v>1150</v>
      </c>
      <c r="D9" s="39"/>
      <c r="E9" s="40"/>
      <c r="F9" s="41">
        <f>B9+C9+E9</f>
        <v>2205.1605151859003</v>
      </c>
      <c r="G9" s="42">
        <f>E49</f>
        <v>556.20762976860533</v>
      </c>
      <c r="H9" s="40"/>
      <c r="I9" s="43">
        <f>E49</f>
        <v>556.20762976860533</v>
      </c>
      <c r="J9" s="37">
        <f>F9-I9-H9</f>
        <v>1648.952885417295</v>
      </c>
      <c r="K9" s="30">
        <v>1030</v>
      </c>
      <c r="L9" s="30">
        <v>1620</v>
      </c>
      <c r="M9" s="44">
        <f>I9</f>
        <v>556.20762976860533</v>
      </c>
      <c r="N9" s="32">
        <f>+F49</f>
        <v>15.99</v>
      </c>
      <c r="O9" s="45">
        <f>M9*N9</f>
        <v>8893.76</v>
      </c>
      <c r="P9" s="34">
        <f>+L9-J9</f>
        <v>-28.952885417294965</v>
      </c>
    </row>
    <row r="10" spans="1:17" s="35" customFormat="1" ht="15.6" thickBot="1" x14ac:dyDescent="0.3">
      <c r="A10" s="46" t="s">
        <v>32</v>
      </c>
      <c r="B10" s="47">
        <v>2328.6971118372003</v>
      </c>
      <c r="C10" s="48">
        <f>L33</f>
        <v>0</v>
      </c>
      <c r="D10" s="49"/>
      <c r="E10" s="50">
        <v>0</v>
      </c>
      <c r="F10" s="51">
        <f>B10+C10+E10</f>
        <v>2328.6971118372003</v>
      </c>
      <c r="G10" s="52">
        <f>E51</f>
        <v>97.645059786028938</v>
      </c>
      <c r="H10" s="50"/>
      <c r="I10" s="53">
        <f>E51</f>
        <v>97.645059786028938</v>
      </c>
      <c r="J10" s="47">
        <f>F10-I10-H10</f>
        <v>2231.0520520511714</v>
      </c>
      <c r="K10" s="30">
        <v>2330</v>
      </c>
      <c r="L10" s="30">
        <v>2235</v>
      </c>
      <c r="M10" s="54">
        <f>I10</f>
        <v>97.645059786028938</v>
      </c>
      <c r="N10" s="32">
        <f>+F51</f>
        <v>15.89</v>
      </c>
      <c r="O10" s="55">
        <f>M10*N10</f>
        <v>1551.58</v>
      </c>
      <c r="P10" s="34">
        <f>+L10-J10</f>
        <v>3.9479479488286415</v>
      </c>
    </row>
    <row r="11" spans="1:17" s="35" customFormat="1" ht="16.2" thickBot="1" x14ac:dyDescent="0.35">
      <c r="A11" s="56" t="s">
        <v>33</v>
      </c>
      <c r="B11" s="57">
        <v>7031.940247652662</v>
      </c>
      <c r="C11" s="58">
        <f>SUM(C7:C10)</f>
        <v>1150</v>
      </c>
      <c r="D11" s="59"/>
      <c r="E11" s="60"/>
      <c r="F11" s="61">
        <f>SUM(F7:F10)</f>
        <v>8181.940247652662</v>
      </c>
      <c r="G11" s="62">
        <f>SUM(G7:G10)</f>
        <v>1718.4992012897442</v>
      </c>
      <c r="H11" s="57"/>
      <c r="I11" s="63">
        <f>SUM(I7:I10)</f>
        <v>1718.4992012897442</v>
      </c>
      <c r="J11" s="57">
        <f>SUM(J7:J10)</f>
        <v>6463.4410463629174</v>
      </c>
      <c r="K11" s="64" t="e">
        <f>K7+K8+K9+#REF!+K10</f>
        <v>#REF!</v>
      </c>
      <c r="L11" s="64" t="e">
        <f>L7+L8+L9+#REF!+L10</f>
        <v>#REF!</v>
      </c>
      <c r="M11" s="65">
        <f>SUM(M7:M10)</f>
        <v>1718.4992012897442</v>
      </c>
      <c r="N11" s="66"/>
      <c r="O11" s="67">
        <f>SUM(O7:O10)</f>
        <v>20166.04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1718.4992012897442</v>
      </c>
      <c r="O13" s="82">
        <f>+O11</f>
        <v>20166.04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2729.29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1790.05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15646.7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1150</v>
      </c>
      <c r="M31" s="140"/>
      <c r="N31" s="140"/>
      <c r="O31" s="140" t="s">
        <v>123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5193.7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10453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1598.26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1131.03</v>
      </c>
      <c r="F42" s="191">
        <v>1790.05</v>
      </c>
      <c r="G42" s="186"/>
      <c r="H42" s="84"/>
      <c r="I42" s="106" t="s">
        <v>33</v>
      </c>
      <c r="J42" s="192">
        <f>SUM(J39:J41)-J41</f>
        <v>15646.7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2729.29</v>
      </c>
      <c r="F43" s="191">
        <f>SUM(F41:F42)</f>
        <v>1790.05</v>
      </c>
      <c r="G43" s="186">
        <f>SUM(E43:F43)</f>
        <v>4519.34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908.15994798439522</v>
      </c>
      <c r="F47" s="32">
        <v>7.69</v>
      </c>
      <c r="G47" s="214">
        <v>6983.75</v>
      </c>
      <c r="L47" s="211"/>
    </row>
    <row r="48" spans="1:15" ht="15.6" x14ac:dyDescent="0.3">
      <c r="D48" s="215" t="s">
        <v>108</v>
      </c>
      <c r="E48" s="216">
        <f>+G48/F48</f>
        <v>156.48656375071471</v>
      </c>
      <c r="F48" s="217">
        <v>17.489999999999998</v>
      </c>
      <c r="G48" s="218">
        <v>2736.95</v>
      </c>
      <c r="L48" s="211"/>
    </row>
    <row r="49" spans="4:13" ht="15.6" x14ac:dyDescent="0.3">
      <c r="D49" s="215" t="s">
        <v>109</v>
      </c>
      <c r="E49" s="216">
        <f>+G49/F49</f>
        <v>556.20762976860533</v>
      </c>
      <c r="F49" s="217">
        <v>15.99</v>
      </c>
      <c r="G49" s="218">
        <v>8893.76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97.645059786028938</v>
      </c>
      <c r="F51" s="221">
        <v>15.89</v>
      </c>
      <c r="G51" s="222">
        <v>1551.58</v>
      </c>
      <c r="L51" s="211"/>
      <c r="M51" s="211"/>
    </row>
    <row r="52" spans="4:13" ht="16.2" thickBot="1" x14ac:dyDescent="0.35">
      <c r="D52" s="223"/>
      <c r="E52" s="224">
        <f>SUM(E47:E51)</f>
        <v>1718.4992012897442</v>
      </c>
      <c r="F52" s="225"/>
      <c r="G52" s="226">
        <f>G47+G48+G49+G51</f>
        <v>20166.04</v>
      </c>
      <c r="J52" s="227">
        <f>G52-E43-F43-J42</f>
        <v>0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10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292CCFF-6819-4377-AD22-EF304CD058D0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CE0C-26DA-43EB-BC8A-57300CFDC870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45712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421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1589.0566652596358</v>
      </c>
      <c r="C7" s="23">
        <f>L34/2.0185</f>
        <v>0</v>
      </c>
      <c r="D7" s="24"/>
      <c r="E7" s="25"/>
      <c r="F7" s="26">
        <f>B7+C7+E7</f>
        <v>1589.0566652596358</v>
      </c>
      <c r="G7" s="27">
        <f>E47</f>
        <v>898.64889466840043</v>
      </c>
      <c r="H7" s="28"/>
      <c r="I7" s="29">
        <f>E47</f>
        <v>898.64889466840043</v>
      </c>
      <c r="J7" s="22">
        <f>F7-I7-H7</f>
        <v>690.40777059123536</v>
      </c>
      <c r="K7" s="30">
        <v>1700</v>
      </c>
      <c r="L7" s="30">
        <v>700</v>
      </c>
      <c r="M7" s="31">
        <f>I7</f>
        <v>898.64889466840043</v>
      </c>
      <c r="N7" s="32">
        <f>+F47</f>
        <v>7.69</v>
      </c>
      <c r="O7" s="33">
        <f>M7*N7</f>
        <v>6910.61</v>
      </c>
      <c r="P7" s="34">
        <f>+L7-J7</f>
        <v>9.5922294087646378</v>
      </c>
      <c r="Q7" s="35" t="s">
        <v>28</v>
      </c>
    </row>
    <row r="8" spans="1:17" s="35" customFormat="1" x14ac:dyDescent="0.25">
      <c r="A8" s="36" t="s">
        <v>139</v>
      </c>
      <c r="B8" s="37">
        <v>994.37944363481563</v>
      </c>
      <c r="C8" s="38">
        <f>L30</f>
        <v>0</v>
      </c>
      <c r="D8" s="39"/>
      <c r="E8" s="40"/>
      <c r="F8" s="41">
        <f>B8+C8+E8</f>
        <v>994.37944363481563</v>
      </c>
      <c r="G8" s="42">
        <f>E48</f>
        <v>208.88393367638653</v>
      </c>
      <c r="H8" s="40"/>
      <c r="I8" s="43">
        <f>E48</f>
        <v>208.88393367638653</v>
      </c>
      <c r="J8" s="37">
        <f>F8-I8-H8</f>
        <v>785.49550995842912</v>
      </c>
      <c r="K8" s="30">
        <v>970</v>
      </c>
      <c r="L8" s="30">
        <v>760</v>
      </c>
      <c r="M8" s="44">
        <f>I8</f>
        <v>208.88393367638653</v>
      </c>
      <c r="N8" s="32">
        <f>+F48</f>
        <v>17.489999999999998</v>
      </c>
      <c r="O8" s="45">
        <f>M8*N8</f>
        <v>3653.38</v>
      </c>
      <c r="P8" s="34">
        <f>+L8-J8</f>
        <v>-25.495509958429125</v>
      </c>
    </row>
    <row r="9" spans="1:17" s="35" customFormat="1" x14ac:dyDescent="0.25">
      <c r="A9" s="36" t="s">
        <v>140</v>
      </c>
      <c r="B9" s="37">
        <v>1648.952885417295</v>
      </c>
      <c r="C9" s="38">
        <f>L31</f>
        <v>0</v>
      </c>
      <c r="D9" s="39"/>
      <c r="E9" s="40"/>
      <c r="F9" s="41">
        <f>B9+C9+E9</f>
        <v>1648.952885417295</v>
      </c>
      <c r="G9" s="42">
        <f>E49</f>
        <v>636.3258286429018</v>
      </c>
      <c r="H9" s="40"/>
      <c r="I9" s="43">
        <f>E49</f>
        <v>636.3258286429018</v>
      </c>
      <c r="J9" s="37">
        <f>F9-I9-H9</f>
        <v>1012.6270567743932</v>
      </c>
      <c r="K9" s="30">
        <v>1620</v>
      </c>
      <c r="L9" s="30">
        <v>980</v>
      </c>
      <c r="M9" s="44">
        <f>I9</f>
        <v>636.3258286429018</v>
      </c>
      <c r="N9" s="32">
        <f>+F49</f>
        <v>15.99</v>
      </c>
      <c r="O9" s="45">
        <f>M9*N9</f>
        <v>10174.85</v>
      </c>
      <c r="P9" s="34">
        <f>+L9-J9</f>
        <v>-32.627056774393168</v>
      </c>
    </row>
    <row r="10" spans="1:17" s="35" customFormat="1" ht="15.6" thickBot="1" x14ac:dyDescent="0.3">
      <c r="A10" s="46" t="s">
        <v>32</v>
      </c>
      <c r="B10" s="47">
        <v>2231.0520520511714</v>
      </c>
      <c r="C10" s="48">
        <f>L33</f>
        <v>0</v>
      </c>
      <c r="D10" s="49"/>
      <c r="E10" s="50">
        <v>0</v>
      </c>
      <c r="F10" s="51">
        <f>B10+C10+E10</f>
        <v>2231.0520520511714</v>
      </c>
      <c r="G10" s="52">
        <f>E51</f>
        <v>154.04090623033355</v>
      </c>
      <c r="H10" s="50"/>
      <c r="I10" s="53">
        <f>E51</f>
        <v>154.04090623033355</v>
      </c>
      <c r="J10" s="47">
        <f>F10-I10-H10</f>
        <v>2077.011145820838</v>
      </c>
      <c r="K10" s="30">
        <v>2235</v>
      </c>
      <c r="L10" s="30">
        <v>2080</v>
      </c>
      <c r="M10" s="54">
        <f>I10</f>
        <v>154.04090623033355</v>
      </c>
      <c r="N10" s="32">
        <f>+F51</f>
        <v>15.89</v>
      </c>
      <c r="O10" s="55">
        <f>M10*N10</f>
        <v>2447.71</v>
      </c>
      <c r="P10" s="34">
        <f>+L10-J10</f>
        <v>2.98885417916199</v>
      </c>
    </row>
    <row r="11" spans="1:17" s="35" customFormat="1" ht="16.2" thickBot="1" x14ac:dyDescent="0.35">
      <c r="A11" s="56" t="s">
        <v>33</v>
      </c>
      <c r="B11" s="57">
        <v>6463.44</v>
      </c>
      <c r="C11" s="58">
        <f>SUM(C7:C10)</f>
        <v>0</v>
      </c>
      <c r="D11" s="59"/>
      <c r="E11" s="60"/>
      <c r="F11" s="61">
        <f>SUM(F7:F10)</f>
        <v>6463.4410463629174</v>
      </c>
      <c r="G11" s="62">
        <f>SUM(G7:G10)</f>
        <v>1897.8995632180224</v>
      </c>
      <c r="H11" s="57"/>
      <c r="I11" s="63">
        <f>SUM(I7:I10)</f>
        <v>1897.8995632180224</v>
      </c>
      <c r="J11" s="57">
        <f>SUM(J7:J10)</f>
        <v>4565.5414831448961</v>
      </c>
      <c r="K11" s="64" t="e">
        <f>K7+K8+K9+#REF!+K10</f>
        <v>#REF!</v>
      </c>
      <c r="L11" s="64" t="e">
        <f>L7+L8+L9+#REF!+L10</f>
        <v>#REF!</v>
      </c>
      <c r="M11" s="65">
        <f>SUM(M7:M10)</f>
        <v>1897.8995632180224</v>
      </c>
      <c r="N11" s="66"/>
      <c r="O11" s="67">
        <f>SUM(O7:O10)</f>
        <v>23186.55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1897.8995632180224</v>
      </c>
      <c r="O13" s="82">
        <f>+O11</f>
        <v>23186.55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6144.2699999999995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1564.18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15478.099999999999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123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5346.5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10131.6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4747.07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1397.2</v>
      </c>
      <c r="F42" s="191">
        <v>1564.18</v>
      </c>
      <c r="G42" s="186"/>
      <c r="H42" s="84"/>
      <c r="I42" s="106" t="s">
        <v>33</v>
      </c>
      <c r="J42" s="192">
        <f>SUM(J39:J41)-J41</f>
        <v>15478.1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6144.2699999999995</v>
      </c>
      <c r="F43" s="191">
        <f>SUM(F41:F42)</f>
        <v>1564.18</v>
      </c>
      <c r="G43" s="186">
        <f>SUM(E43:F43)</f>
        <v>7708.45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898.64889466840043</v>
      </c>
      <c r="F47" s="32">
        <v>7.69</v>
      </c>
      <c r="G47" s="214">
        <v>6910.61</v>
      </c>
      <c r="L47" s="211"/>
    </row>
    <row r="48" spans="1:15" ht="15.6" x14ac:dyDescent="0.3">
      <c r="D48" s="215" t="s">
        <v>108</v>
      </c>
      <c r="E48" s="216">
        <f>+G48/F48</f>
        <v>208.88393367638653</v>
      </c>
      <c r="F48" s="217">
        <v>17.489999999999998</v>
      </c>
      <c r="G48" s="218">
        <v>3653.38</v>
      </c>
      <c r="L48" s="211"/>
    </row>
    <row r="49" spans="4:13" ht="15.6" x14ac:dyDescent="0.3">
      <c r="D49" s="215" t="s">
        <v>109</v>
      </c>
      <c r="E49" s="216">
        <f>+G49/F49</f>
        <v>636.3258286429018</v>
      </c>
      <c r="F49" s="217">
        <v>15.99</v>
      </c>
      <c r="G49" s="218">
        <v>10174.85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154.04090623033355</v>
      </c>
      <c r="F51" s="221">
        <v>15.89</v>
      </c>
      <c r="G51" s="222">
        <v>2447.71</v>
      </c>
      <c r="L51" s="211"/>
      <c r="M51" s="211"/>
    </row>
    <row r="52" spans="4:13" ht="16.2" thickBot="1" x14ac:dyDescent="0.35">
      <c r="D52" s="223"/>
      <c r="E52" s="224">
        <f>SUM(E47:E51)</f>
        <v>1897.8995632180224</v>
      </c>
      <c r="F52" s="225"/>
      <c r="G52" s="226">
        <f>G47+G48+G49+G51</f>
        <v>23186.55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8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456FFF0-B618-43AF-B895-DD3B1F39A039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6A23-FA7C-4A43-8201-C8396C297B59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45713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422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690.40777059123536</v>
      </c>
      <c r="C7" s="23">
        <f>L34/2.0185</f>
        <v>2373.0492940302206</v>
      </c>
      <c r="D7" s="24"/>
      <c r="E7" s="25"/>
      <c r="F7" s="26">
        <f>B7+C7+E7</f>
        <v>3063.4570646214561</v>
      </c>
      <c r="G7" s="27">
        <f>E47</f>
        <v>809.25357607282183</v>
      </c>
      <c r="H7" s="28"/>
      <c r="I7" s="29">
        <f>E47</f>
        <v>809.25357607282183</v>
      </c>
      <c r="J7" s="22">
        <f>F7-I7-H7</f>
        <v>2254.2034885486341</v>
      </c>
      <c r="K7" s="30">
        <v>700</v>
      </c>
      <c r="L7" s="30">
        <v>2450</v>
      </c>
      <c r="M7" s="31">
        <f>I7</f>
        <v>809.25357607282183</v>
      </c>
      <c r="N7" s="32">
        <f>+F47</f>
        <v>7.69</v>
      </c>
      <c r="O7" s="33">
        <f>M7*N7</f>
        <v>6223.16</v>
      </c>
      <c r="P7" s="34">
        <f>+L7-J7</f>
        <v>195.79651145136586</v>
      </c>
      <c r="Q7" s="35" t="s">
        <v>28</v>
      </c>
    </row>
    <row r="8" spans="1:17" s="35" customFormat="1" x14ac:dyDescent="0.25">
      <c r="A8" s="36" t="s">
        <v>139</v>
      </c>
      <c r="B8" s="37">
        <v>785.49550995842912</v>
      </c>
      <c r="C8" s="38">
        <f>L30</f>
        <v>500</v>
      </c>
      <c r="D8" s="39"/>
      <c r="E8" s="40"/>
      <c r="F8" s="41">
        <f>B8+C8+E8</f>
        <v>1285.495509958429</v>
      </c>
      <c r="G8" s="42">
        <f>E48</f>
        <v>133.87421383647799</v>
      </c>
      <c r="H8" s="40"/>
      <c r="I8" s="43">
        <f>E48</f>
        <v>133.87421383647799</v>
      </c>
      <c r="J8" s="37">
        <f>F8-I8-H8</f>
        <v>1151.621296121951</v>
      </c>
      <c r="K8" s="30">
        <v>760</v>
      </c>
      <c r="L8" s="30">
        <v>1120</v>
      </c>
      <c r="M8" s="44">
        <f>I8</f>
        <v>133.87421383647799</v>
      </c>
      <c r="N8" s="32">
        <f>+F48</f>
        <v>17.489999999999998</v>
      </c>
      <c r="O8" s="45">
        <f>M8*N8</f>
        <v>2341.46</v>
      </c>
      <c r="P8" s="34">
        <f>+L8-J8</f>
        <v>-31.621296121950991</v>
      </c>
    </row>
    <row r="9" spans="1:17" s="35" customFormat="1" x14ac:dyDescent="0.25">
      <c r="A9" s="36" t="s">
        <v>140</v>
      </c>
      <c r="B9" s="37">
        <v>1012.6270567743932</v>
      </c>
      <c r="C9" s="38">
        <f>L31</f>
        <v>1000</v>
      </c>
      <c r="D9" s="39"/>
      <c r="E9" s="40"/>
      <c r="F9" s="41">
        <f>B9+C9+E9</f>
        <v>2012.6270567743932</v>
      </c>
      <c r="G9" s="42">
        <f>E49</f>
        <v>536.05065666041276</v>
      </c>
      <c r="H9" s="40"/>
      <c r="I9" s="43">
        <f>E49</f>
        <v>536.05065666041276</v>
      </c>
      <c r="J9" s="37">
        <f>F9-I9-H9</f>
        <v>1476.5764001139805</v>
      </c>
      <c r="K9" s="30">
        <v>980</v>
      </c>
      <c r="L9" s="30">
        <v>1440</v>
      </c>
      <c r="M9" s="44">
        <f>I9</f>
        <v>536.05065666041276</v>
      </c>
      <c r="N9" s="32">
        <f>+F49</f>
        <v>15.99</v>
      </c>
      <c r="O9" s="45">
        <f>M9*N9</f>
        <v>8571.4500000000007</v>
      </c>
      <c r="P9" s="34">
        <f>+L9-J9</f>
        <v>-36.576400113980526</v>
      </c>
    </row>
    <row r="10" spans="1:17" s="35" customFormat="1" ht="15.6" thickBot="1" x14ac:dyDescent="0.3">
      <c r="A10" s="46" t="s">
        <v>32</v>
      </c>
      <c r="B10" s="47">
        <v>2077.011145820838</v>
      </c>
      <c r="C10" s="48">
        <f>L33</f>
        <v>0</v>
      </c>
      <c r="D10" s="49"/>
      <c r="E10" s="50">
        <v>0</v>
      </c>
      <c r="F10" s="51">
        <f>B10+C10+E10</f>
        <v>2077.011145820838</v>
      </c>
      <c r="G10" s="52">
        <f>E51</f>
        <v>293.78099433606042</v>
      </c>
      <c r="H10" s="50"/>
      <c r="I10" s="53">
        <f>E51</f>
        <v>293.78099433606042</v>
      </c>
      <c r="J10" s="47">
        <f>F10-I10-H10</f>
        <v>1783.2301514847777</v>
      </c>
      <c r="K10" s="30">
        <v>2080</v>
      </c>
      <c r="L10" s="30">
        <v>1790</v>
      </c>
      <c r="M10" s="54">
        <f>I10</f>
        <v>293.78099433606042</v>
      </c>
      <c r="N10" s="32">
        <f>+F51</f>
        <v>15.89</v>
      </c>
      <c r="O10" s="55">
        <f>M10*N10</f>
        <v>4668.18</v>
      </c>
      <c r="P10" s="34">
        <f>+L10-J10</f>
        <v>6.7698485152222929</v>
      </c>
    </row>
    <row r="11" spans="1:17" s="35" customFormat="1" ht="16.2" thickBot="1" x14ac:dyDescent="0.35">
      <c r="A11" s="56" t="s">
        <v>33</v>
      </c>
      <c r="B11" s="57">
        <v>4565.54</v>
      </c>
      <c r="C11" s="58">
        <f>SUM(C7:C10)</f>
        <v>3873.0492940302206</v>
      </c>
      <c r="D11" s="59"/>
      <c r="E11" s="60"/>
      <c r="F11" s="61">
        <f>SUM(F7:F10)</f>
        <v>8438.5907771751172</v>
      </c>
      <c r="G11" s="62">
        <f>SUM(G7:G10)</f>
        <v>1772.9594409057731</v>
      </c>
      <c r="H11" s="57"/>
      <c r="I11" s="63">
        <f>SUM(I7:I10)</f>
        <v>1772.9594409057731</v>
      </c>
      <c r="J11" s="57">
        <f>SUM(J7:J10)</f>
        <v>6665.6313362693436</v>
      </c>
      <c r="K11" s="64" t="e">
        <f>K7+K8+K9+#REF!+K10</f>
        <v>#REF!</v>
      </c>
      <c r="L11" s="64" t="e">
        <f>L7+L8+L9+#REF!+L10</f>
        <v>#REF!</v>
      </c>
      <c r="M11" s="65">
        <f>SUM(M7:M10)</f>
        <v>1772.9594409057731</v>
      </c>
      <c r="N11" s="66"/>
      <c r="O11" s="67">
        <f>SUM(O7:O10)</f>
        <v>21804.25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1772.9594409057731</v>
      </c>
      <c r="O13" s="82">
        <f>+O11</f>
        <v>21804.25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5350.59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1787.66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14666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>
        <v>500</v>
      </c>
      <c r="M30" s="140" t="s">
        <v>134</v>
      </c>
      <c r="N30" s="140"/>
      <c r="O30" s="140" t="s">
        <v>78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1000</v>
      </c>
      <c r="M31" s="140"/>
      <c r="N31" s="140"/>
      <c r="O31" s="140" t="s">
        <v>123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4790</v>
      </c>
      <c r="M34" s="140" t="s">
        <v>135</v>
      </c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4435.5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10230.5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1939.17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3411.42</v>
      </c>
      <c r="F42" s="191">
        <v>1787.66</v>
      </c>
      <c r="G42" s="186"/>
      <c r="H42" s="84"/>
      <c r="I42" s="106" t="s">
        <v>33</v>
      </c>
      <c r="J42" s="192">
        <f>SUM(J39:J41)-J41</f>
        <v>14666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5350.59</v>
      </c>
      <c r="F43" s="191">
        <f>SUM(F41:F42)</f>
        <v>1787.66</v>
      </c>
      <c r="G43" s="186">
        <f>SUM(E43:F43)</f>
        <v>7138.25</v>
      </c>
      <c r="H43" s="84"/>
      <c r="I43" s="5" t="s">
        <v>104</v>
      </c>
      <c r="J43" s="152">
        <f>O27-J42</f>
        <v>0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809.25357607282183</v>
      </c>
      <c r="F47" s="32">
        <v>7.69</v>
      </c>
      <c r="G47" s="214">
        <v>6223.16</v>
      </c>
      <c r="L47" s="211"/>
    </row>
    <row r="48" spans="1:15" ht="15.6" x14ac:dyDescent="0.3">
      <c r="D48" s="215" t="s">
        <v>108</v>
      </c>
      <c r="E48" s="216">
        <f>+G48/F48</f>
        <v>133.87421383647799</v>
      </c>
      <c r="F48" s="217">
        <v>17.489999999999998</v>
      </c>
      <c r="G48" s="218">
        <v>2341.46</v>
      </c>
      <c r="L48" s="211"/>
    </row>
    <row r="49" spans="4:13" ht="15.6" x14ac:dyDescent="0.3">
      <c r="D49" s="215" t="s">
        <v>109</v>
      </c>
      <c r="E49" s="216">
        <f>+G49/F49</f>
        <v>536.05065666041276</v>
      </c>
      <c r="F49" s="217">
        <v>15.99</v>
      </c>
      <c r="G49" s="218">
        <v>8571.4500000000007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293.78099433606042</v>
      </c>
      <c r="F51" s="221">
        <v>15.89</v>
      </c>
      <c r="G51" s="222">
        <v>4668.18</v>
      </c>
      <c r="L51" s="211"/>
      <c r="M51" s="211"/>
    </row>
    <row r="52" spans="4:13" ht="16.2" thickBot="1" x14ac:dyDescent="0.35">
      <c r="D52" s="223"/>
      <c r="E52" s="224">
        <f>SUM(E47:E51)</f>
        <v>1772.9594409057731</v>
      </c>
      <c r="F52" s="225"/>
      <c r="G52" s="226">
        <f>G47+G48+G49+G51</f>
        <v>21804.25</v>
      </c>
      <c r="J52" s="227">
        <f>G52-E43-F43-J42</f>
        <v>0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6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FADA6D1-2F85-4FAD-A085-90B61ABA923A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5A2B-2177-4E1D-BECC-B45295B62B67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45714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423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2254.2034885486341</v>
      </c>
      <c r="C7" s="23">
        <f>L34/2.0185</f>
        <v>0</v>
      </c>
      <c r="D7" s="24"/>
      <c r="E7" s="25"/>
      <c r="F7" s="26">
        <f>B7+C7+E7</f>
        <v>2254.2034885486341</v>
      </c>
      <c r="G7" s="27">
        <f>E47</f>
        <v>1070.7945383615083</v>
      </c>
      <c r="H7" s="28"/>
      <c r="I7" s="29">
        <f>E47</f>
        <v>1070.7945383615083</v>
      </c>
      <c r="J7" s="22">
        <f>F7-I7-H7</f>
        <v>1183.4089501871258</v>
      </c>
      <c r="K7" s="30">
        <v>2450</v>
      </c>
      <c r="L7" s="30">
        <v>1300</v>
      </c>
      <c r="M7" s="31">
        <f>I7</f>
        <v>1070.7945383615083</v>
      </c>
      <c r="N7" s="32">
        <f>+F47</f>
        <v>7.69</v>
      </c>
      <c r="O7" s="33">
        <f>M7*N7</f>
        <v>8234.41</v>
      </c>
      <c r="P7" s="34">
        <f>+L7-J7</f>
        <v>116.59104981287419</v>
      </c>
      <c r="Q7" s="35" t="s">
        <v>28</v>
      </c>
    </row>
    <row r="8" spans="1:17" s="35" customFormat="1" x14ac:dyDescent="0.25">
      <c r="A8" s="36" t="s">
        <v>139</v>
      </c>
      <c r="B8" s="37">
        <v>1151.621296121951</v>
      </c>
      <c r="C8" s="38">
        <f>L30</f>
        <v>0</v>
      </c>
      <c r="D8" s="39"/>
      <c r="E8" s="40"/>
      <c r="F8" s="41">
        <f>B8+C8+E8</f>
        <v>1151.621296121951</v>
      </c>
      <c r="G8" s="42">
        <f>E48</f>
        <v>175.63007432818756</v>
      </c>
      <c r="H8" s="40"/>
      <c r="I8" s="43">
        <f>E48</f>
        <v>175.63007432818756</v>
      </c>
      <c r="J8" s="37">
        <f>F8-I8-H8</f>
        <v>975.99122179376343</v>
      </c>
      <c r="K8" s="30">
        <v>1120</v>
      </c>
      <c r="L8" s="30">
        <v>950</v>
      </c>
      <c r="M8" s="44">
        <f>I8</f>
        <v>175.63007432818756</v>
      </c>
      <c r="N8" s="32">
        <f>+F48</f>
        <v>17.489999999999998</v>
      </c>
      <c r="O8" s="45">
        <f>M8*N8</f>
        <v>3071.77</v>
      </c>
      <c r="P8" s="34">
        <f>+L8-J8</f>
        <v>-25.99122179376343</v>
      </c>
    </row>
    <row r="9" spans="1:17" s="35" customFormat="1" x14ac:dyDescent="0.25">
      <c r="A9" s="36" t="s">
        <v>140</v>
      </c>
      <c r="B9" s="37">
        <v>1476.5764001139805</v>
      </c>
      <c r="C9" s="38">
        <f>L31</f>
        <v>0</v>
      </c>
      <c r="D9" s="39"/>
      <c r="E9" s="40"/>
      <c r="F9" s="41">
        <f>B9+C9+E9</f>
        <v>1476.5764001139805</v>
      </c>
      <c r="G9" s="42">
        <f>E49</f>
        <v>608.19324577861164</v>
      </c>
      <c r="H9" s="40"/>
      <c r="I9" s="43">
        <f>E49</f>
        <v>608.19324577861164</v>
      </c>
      <c r="J9" s="37">
        <f>F9-I9-H9</f>
        <v>868.38315433536889</v>
      </c>
      <c r="K9" s="30">
        <v>1440</v>
      </c>
      <c r="L9" s="30">
        <v>830</v>
      </c>
      <c r="M9" s="44">
        <f>I9</f>
        <v>608.19324577861164</v>
      </c>
      <c r="N9" s="32">
        <f>+F49</f>
        <v>15.99</v>
      </c>
      <c r="O9" s="45">
        <f>M9*N9</f>
        <v>9725.01</v>
      </c>
      <c r="P9" s="34">
        <f>+L9-J9</f>
        <v>-38.383154335368886</v>
      </c>
    </row>
    <row r="10" spans="1:17" s="35" customFormat="1" ht="15.6" thickBot="1" x14ac:dyDescent="0.3">
      <c r="A10" s="46" t="s">
        <v>32</v>
      </c>
      <c r="B10" s="47">
        <v>1783.2301514847777</v>
      </c>
      <c r="C10" s="48">
        <f>L33</f>
        <v>0</v>
      </c>
      <c r="D10" s="49"/>
      <c r="E10" s="50">
        <v>0</v>
      </c>
      <c r="F10" s="51">
        <f>B10+C10+E10</f>
        <v>1783.2301514847777</v>
      </c>
      <c r="G10" s="52">
        <f>E51</f>
        <v>199.76714915040907</v>
      </c>
      <c r="H10" s="50"/>
      <c r="I10" s="53">
        <f>E51</f>
        <v>199.76714915040907</v>
      </c>
      <c r="J10" s="47">
        <f>F10-I10-H10</f>
        <v>1583.4630023343686</v>
      </c>
      <c r="K10" s="30">
        <v>1790</v>
      </c>
      <c r="L10" s="30">
        <v>1580</v>
      </c>
      <c r="M10" s="54">
        <f>I10</f>
        <v>199.76714915040907</v>
      </c>
      <c r="N10" s="32">
        <f>+F51</f>
        <v>15.89</v>
      </c>
      <c r="O10" s="55">
        <f>M10*N10</f>
        <v>3174.3</v>
      </c>
      <c r="P10" s="34">
        <f>+L10-J10</f>
        <v>-3.4630023343686389</v>
      </c>
    </row>
    <row r="11" spans="1:17" s="35" customFormat="1" ht="16.2" thickBot="1" x14ac:dyDescent="0.35">
      <c r="A11" s="56" t="s">
        <v>33</v>
      </c>
      <c r="B11" s="57">
        <f>SUM(B7:B10)</f>
        <v>6665.6313362693436</v>
      </c>
      <c r="C11" s="58">
        <f>SUM(C7:C10)</f>
        <v>0</v>
      </c>
      <c r="D11" s="59"/>
      <c r="E11" s="60"/>
      <c r="F11" s="61">
        <f>SUM(F7:F10)</f>
        <v>6665.6313362693436</v>
      </c>
      <c r="G11" s="62">
        <f>SUM(G7:G10)</f>
        <v>2054.3850076187164</v>
      </c>
      <c r="H11" s="57"/>
      <c r="I11" s="63">
        <f>SUM(I7:I10)</f>
        <v>2054.3850076187164</v>
      </c>
      <c r="J11" s="57">
        <f>SUM(J7:J10)</f>
        <v>4611.2463286506272</v>
      </c>
      <c r="K11" s="64" t="e">
        <f>K7+K8+K9+#REF!+K10</f>
        <v>#REF!</v>
      </c>
      <c r="L11" s="64" t="e">
        <f>L7+L8+L9+#REF!+L10</f>
        <v>#REF!</v>
      </c>
      <c r="M11" s="65">
        <f>SUM(M7:M10)</f>
        <v>2054.3850076187164</v>
      </c>
      <c r="N11" s="66"/>
      <c r="O11" s="67">
        <f>SUM(O7:O10)</f>
        <v>24205.49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2054.3850076187164</v>
      </c>
      <c r="O13" s="82">
        <f>+O11</f>
        <v>24205.49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3176.88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814.61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20214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126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7419.8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12794.1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1835.61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1341.27</v>
      </c>
      <c r="F42" s="191">
        <v>814.61</v>
      </c>
      <c r="G42" s="186"/>
      <c r="H42" s="84"/>
      <c r="I42" s="106" t="s">
        <v>33</v>
      </c>
      <c r="J42" s="192">
        <f>SUM(J39:J41)-J41</f>
        <v>20213.900000000001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3176.88</v>
      </c>
      <c r="F43" s="191">
        <f>SUM(F41:F42)</f>
        <v>814.61</v>
      </c>
      <c r="G43" s="186">
        <f>SUM(E43:F43)</f>
        <v>3991.4900000000002</v>
      </c>
      <c r="H43" s="84"/>
      <c r="I43" s="5" t="s">
        <v>104</v>
      </c>
      <c r="J43" s="152">
        <f>O27-J42</f>
        <v>9.9999999998544808E-2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1070.7945383615083</v>
      </c>
      <c r="F47" s="32">
        <v>7.69</v>
      </c>
      <c r="G47" s="214">
        <v>8234.41</v>
      </c>
      <c r="L47" s="211"/>
    </row>
    <row r="48" spans="1:15" ht="15.6" x14ac:dyDescent="0.3">
      <c r="D48" s="215" t="s">
        <v>108</v>
      </c>
      <c r="E48" s="216">
        <f>+G48/F48</f>
        <v>175.63007432818756</v>
      </c>
      <c r="F48" s="217">
        <v>17.489999999999998</v>
      </c>
      <c r="G48" s="218">
        <v>3071.77</v>
      </c>
      <c r="L48" s="211"/>
    </row>
    <row r="49" spans="4:13" ht="15.6" x14ac:dyDescent="0.3">
      <c r="D49" s="215" t="s">
        <v>109</v>
      </c>
      <c r="E49" s="216">
        <f>+G49/F49</f>
        <v>608.19324577861164</v>
      </c>
      <c r="F49" s="217">
        <v>15.99</v>
      </c>
      <c r="G49" s="218">
        <v>9725.01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199.76714915040907</v>
      </c>
      <c r="F51" s="221">
        <v>15.89</v>
      </c>
      <c r="G51" s="222">
        <v>3174.3</v>
      </c>
      <c r="L51" s="211"/>
      <c r="M51" s="211"/>
    </row>
    <row r="52" spans="4:13" ht="16.2" thickBot="1" x14ac:dyDescent="0.35">
      <c r="D52" s="223"/>
      <c r="E52" s="224">
        <f>SUM(E47:E51)</f>
        <v>2054.3850076187164</v>
      </c>
      <c r="F52" s="225"/>
      <c r="G52" s="226">
        <f>G47+G48+G49+G51</f>
        <v>24205.49</v>
      </c>
      <c r="J52" s="227">
        <f>G52-E43-F43-J42</f>
        <v>9.9999999998544808E-2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4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103F028-4D95-49C7-85A3-29B6135850C4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4DA8-7964-4053-A7C2-36E6D210269D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45715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424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1183.4089501871258</v>
      </c>
      <c r="C7" s="23">
        <f>L34/2.0185</f>
        <v>2333.4159028981917</v>
      </c>
      <c r="D7" s="24"/>
      <c r="E7" s="25"/>
      <c r="F7" s="26">
        <f>B7+C7+E7</f>
        <v>3516.8248530853175</v>
      </c>
      <c r="G7" s="27">
        <f>E47</f>
        <v>849.65019505851751</v>
      </c>
      <c r="H7" s="28"/>
      <c r="I7" s="29">
        <f>E47</f>
        <v>849.65019505851751</v>
      </c>
      <c r="J7" s="22">
        <f>F7-I7-H7</f>
        <v>2667.1746580268</v>
      </c>
      <c r="K7" s="30">
        <v>1300</v>
      </c>
      <c r="L7" s="30">
        <v>2900</v>
      </c>
      <c r="M7" s="31">
        <f>I7</f>
        <v>849.65019505851751</v>
      </c>
      <c r="N7" s="32">
        <f>+F47</f>
        <v>7.69</v>
      </c>
      <c r="O7" s="33">
        <f>M7*N7</f>
        <v>6533.81</v>
      </c>
      <c r="P7" s="34">
        <f>+L7-J7</f>
        <v>232.82534197320001</v>
      </c>
      <c r="Q7" s="35" t="s">
        <v>28</v>
      </c>
    </row>
    <row r="8" spans="1:17" s="35" customFormat="1" x14ac:dyDescent="0.25">
      <c r="A8" s="36" t="s">
        <v>139</v>
      </c>
      <c r="B8" s="37">
        <v>975.99122179376343</v>
      </c>
      <c r="C8" s="38">
        <f>L30</f>
        <v>0</v>
      </c>
      <c r="D8" s="39"/>
      <c r="E8" s="40"/>
      <c r="F8" s="41">
        <f>B8+C8+E8</f>
        <v>975.99122179376343</v>
      </c>
      <c r="G8" s="42">
        <f>E48</f>
        <v>145.67581475128645</v>
      </c>
      <c r="H8" s="40"/>
      <c r="I8" s="43">
        <f>E48</f>
        <v>145.67581475128645</v>
      </c>
      <c r="J8" s="37">
        <f>F8-I8-H8</f>
        <v>830.31540704247698</v>
      </c>
      <c r="K8" s="30">
        <v>950</v>
      </c>
      <c r="L8" s="30">
        <v>800</v>
      </c>
      <c r="M8" s="44">
        <f>I8</f>
        <v>145.67581475128645</v>
      </c>
      <c r="N8" s="32">
        <f>+F48</f>
        <v>17.489999999999998</v>
      </c>
      <c r="O8" s="45">
        <f>M8*N8</f>
        <v>2547.87</v>
      </c>
      <c r="P8" s="34">
        <f>+L8-J8</f>
        <v>-30.315407042476977</v>
      </c>
    </row>
    <row r="9" spans="1:17" s="35" customFormat="1" x14ac:dyDescent="0.25">
      <c r="A9" s="36" t="s">
        <v>140</v>
      </c>
      <c r="B9" s="37">
        <v>868.38315433536889</v>
      </c>
      <c r="C9" s="38">
        <f>L31</f>
        <v>1500</v>
      </c>
      <c r="D9" s="39"/>
      <c r="E9" s="40"/>
      <c r="F9" s="41">
        <f>B9+C9+E9</f>
        <v>2368.383154335369</v>
      </c>
      <c r="G9" s="42">
        <f>E49</f>
        <v>558.43151969981238</v>
      </c>
      <c r="H9" s="40"/>
      <c r="I9" s="43">
        <f>E49</f>
        <v>558.43151969981238</v>
      </c>
      <c r="J9" s="37">
        <f>F9-I9-H9</f>
        <v>1809.9516346355567</v>
      </c>
      <c r="K9" s="30">
        <v>830</v>
      </c>
      <c r="L9" s="30">
        <v>1760</v>
      </c>
      <c r="M9" s="44">
        <f>I9</f>
        <v>558.43151969981238</v>
      </c>
      <c r="N9" s="32">
        <f>+F49</f>
        <v>15.99</v>
      </c>
      <c r="O9" s="45">
        <f>M9*N9</f>
        <v>8929.32</v>
      </c>
      <c r="P9" s="34">
        <f>+L9-J9</f>
        <v>-49.951634635556729</v>
      </c>
    </row>
    <row r="10" spans="1:17" s="35" customFormat="1" ht="15.6" thickBot="1" x14ac:dyDescent="0.3">
      <c r="A10" s="46" t="s">
        <v>32</v>
      </c>
      <c r="B10" s="47">
        <v>1583.4630023343686</v>
      </c>
      <c r="C10" s="48">
        <f>L33</f>
        <v>0</v>
      </c>
      <c r="D10" s="49"/>
      <c r="E10" s="50">
        <v>0</v>
      </c>
      <c r="F10" s="51">
        <f>B10+C10+E10</f>
        <v>1583.4630023343686</v>
      </c>
      <c r="G10" s="52">
        <f>E51</f>
        <v>186.51478917558211</v>
      </c>
      <c r="H10" s="50"/>
      <c r="I10" s="53">
        <f>E51</f>
        <v>186.51478917558211</v>
      </c>
      <c r="J10" s="47">
        <f>F10-I10-H10</f>
        <v>1396.9482131587865</v>
      </c>
      <c r="K10" s="30">
        <v>1580</v>
      </c>
      <c r="L10" s="30">
        <v>1400</v>
      </c>
      <c r="M10" s="54">
        <f>I10</f>
        <v>186.51478917558211</v>
      </c>
      <c r="N10" s="32">
        <f>+F51</f>
        <v>15.89</v>
      </c>
      <c r="O10" s="55">
        <f>M10*N10</f>
        <v>2963.72</v>
      </c>
      <c r="P10" s="34">
        <f>+L10-J10</f>
        <v>3.0517868412134703</v>
      </c>
    </row>
    <row r="11" spans="1:17" s="35" customFormat="1" ht="16.2" thickBot="1" x14ac:dyDescent="0.35">
      <c r="A11" s="56" t="s">
        <v>33</v>
      </c>
      <c r="B11" s="57">
        <f>SUM(B7:B10)</f>
        <v>4611.2463286506272</v>
      </c>
      <c r="C11" s="58">
        <f>SUM(C7:C10)</f>
        <v>3833.4159028981917</v>
      </c>
      <c r="D11" s="59"/>
      <c r="E11" s="60"/>
      <c r="F11" s="61">
        <f>SUM(F7:F10)</f>
        <v>8444.6622315488185</v>
      </c>
      <c r="G11" s="62">
        <f>SUM(G7:G10)</f>
        <v>1740.2723186851983</v>
      </c>
      <c r="H11" s="57"/>
      <c r="I11" s="63">
        <f>SUM(I7:I10)</f>
        <v>1740.2723186851983</v>
      </c>
      <c r="J11" s="57">
        <f>SUM(J7:J10)</f>
        <v>6704.3899128636203</v>
      </c>
      <c r="K11" s="64" t="e">
        <f>K7+K8+K9+#REF!+K10</f>
        <v>#REF!</v>
      </c>
      <c r="L11" s="64" t="e">
        <f>L7+L8+L9+#REF!+L10</f>
        <v>#REF!</v>
      </c>
      <c r="M11" s="65">
        <f>SUM(M7:M10)</f>
        <v>1740.2723186851983</v>
      </c>
      <c r="N11" s="66"/>
      <c r="O11" s="67">
        <f>SUM(O7:O10)</f>
        <v>20974.720000000001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1740.2723186851983</v>
      </c>
      <c r="O13" s="82">
        <f>+O11</f>
        <v>20974.720000000001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2088.5300000000002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1105.31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17780.88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1500</v>
      </c>
      <c r="M31" s="140" t="s">
        <v>136</v>
      </c>
      <c r="N31" s="140"/>
      <c r="O31" s="140" t="s">
        <v>78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4710</v>
      </c>
      <c r="M34" s="140" t="s">
        <v>137</v>
      </c>
      <c r="N34" s="146"/>
      <c r="O34" s="151" t="s">
        <v>131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5428.5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12352.4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1526.88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561.65</v>
      </c>
      <c r="F42" s="191">
        <v>1105.31</v>
      </c>
      <c r="G42" s="186"/>
      <c r="H42" s="84"/>
      <c r="I42" s="106" t="s">
        <v>33</v>
      </c>
      <c r="J42" s="192">
        <f>SUM(J39:J41)-J41</f>
        <v>17780.900000000001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2088.5300000000002</v>
      </c>
      <c r="F43" s="191">
        <f>SUM(F41:F42)</f>
        <v>1105.31</v>
      </c>
      <c r="G43" s="186">
        <f>SUM(E43:F43)</f>
        <v>3193.84</v>
      </c>
      <c r="H43" s="84"/>
      <c r="I43" s="5" t="s">
        <v>104</v>
      </c>
      <c r="J43" s="152">
        <f>O27-J42</f>
        <v>-2.0000000000436557E-2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849.65019505851751</v>
      </c>
      <c r="F47" s="32">
        <v>7.69</v>
      </c>
      <c r="G47" s="214">
        <v>6533.81</v>
      </c>
      <c r="L47" s="211"/>
    </row>
    <row r="48" spans="1:15" ht="15.6" x14ac:dyDescent="0.3">
      <c r="D48" s="215" t="s">
        <v>108</v>
      </c>
      <c r="E48" s="216">
        <f>+G48/F48</f>
        <v>145.67581475128645</v>
      </c>
      <c r="F48" s="217">
        <v>17.489999999999998</v>
      </c>
      <c r="G48" s="218">
        <v>2547.87</v>
      </c>
      <c r="L48" s="211"/>
    </row>
    <row r="49" spans="4:13" ht="15.6" x14ac:dyDescent="0.3">
      <c r="D49" s="215" t="s">
        <v>109</v>
      </c>
      <c r="E49" s="216">
        <f>+G49/F49</f>
        <v>558.43151969981238</v>
      </c>
      <c r="F49" s="217">
        <v>15.99</v>
      </c>
      <c r="G49" s="218">
        <v>8929.32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186.51478917558211</v>
      </c>
      <c r="F51" s="221">
        <v>15.89</v>
      </c>
      <c r="G51" s="222">
        <v>2963.72</v>
      </c>
      <c r="L51" s="211"/>
      <c r="M51" s="211"/>
    </row>
    <row r="52" spans="4:13" ht="16.2" thickBot="1" x14ac:dyDescent="0.35">
      <c r="D52" s="223"/>
      <c r="E52" s="224">
        <f>SUM(E47:E51)</f>
        <v>1740.2723186851983</v>
      </c>
      <c r="F52" s="225"/>
      <c r="G52" s="226">
        <f>G47+G48+G49+G51</f>
        <v>20974.720000000001</v>
      </c>
      <c r="J52" s="227">
        <f>G52-E43-F43-J42</f>
        <v>-2.0000000000436557E-2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2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99759E-2117-44B8-8FFD-3E595418679F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E521-7AC0-426F-8545-B5CB4A405018}">
  <dimension ref="A1:Q52"/>
  <sheetViews>
    <sheetView tabSelected="1" zoomScale="87" zoomScaleNormal="87" workbookViewId="0">
      <selection activeCell="E18" sqref="E18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45716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425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2667.1746580268</v>
      </c>
      <c r="C7" s="23">
        <f>L34/2.0185</f>
        <v>3249.9380728263563</v>
      </c>
      <c r="D7" s="24"/>
      <c r="E7" s="25">
        <v>219.43</v>
      </c>
      <c r="F7" s="26">
        <f>B7+C7+E7</f>
        <v>6136.5427308531562</v>
      </c>
      <c r="G7" s="27">
        <f>E47</f>
        <v>936.54096228868661</v>
      </c>
      <c r="H7" s="28"/>
      <c r="I7" s="29">
        <f>E47</f>
        <v>936.54096228868661</v>
      </c>
      <c r="J7" s="22">
        <f>F7-I7-H7</f>
        <v>5200.0017685644698</v>
      </c>
      <c r="K7" s="30">
        <v>2900</v>
      </c>
      <c r="L7" s="30">
        <v>5200</v>
      </c>
      <c r="M7" s="31">
        <f>I7</f>
        <v>936.54096228868661</v>
      </c>
      <c r="N7" s="32">
        <f>+F47</f>
        <v>7.69</v>
      </c>
      <c r="O7" s="33">
        <f>M7*N7</f>
        <v>7202</v>
      </c>
      <c r="P7" s="34">
        <f>+L7-J7</f>
        <v>-1.7685644697849057E-3</v>
      </c>
      <c r="Q7" s="35" t="s">
        <v>28</v>
      </c>
    </row>
    <row r="8" spans="1:17" s="35" customFormat="1" x14ac:dyDescent="0.25">
      <c r="A8" s="36" t="s">
        <v>139</v>
      </c>
      <c r="B8" s="37">
        <v>830.31540704247698</v>
      </c>
      <c r="C8" s="38">
        <f>L30</f>
        <v>0</v>
      </c>
      <c r="D8" s="39"/>
      <c r="E8" s="40"/>
      <c r="F8" s="41">
        <f>B8+C8+E8</f>
        <v>830.31540704247698</v>
      </c>
      <c r="G8" s="42">
        <f>E48</f>
        <v>187.42538593481993</v>
      </c>
      <c r="H8" s="40">
        <v>32.89</v>
      </c>
      <c r="I8" s="43">
        <f>E48</f>
        <v>187.42538593481993</v>
      </c>
      <c r="J8" s="37">
        <f>F8-I8-H8</f>
        <v>610.00002110765706</v>
      </c>
      <c r="K8" s="30">
        <v>800</v>
      </c>
      <c r="L8" s="30">
        <v>610</v>
      </c>
      <c r="M8" s="44">
        <f>I8</f>
        <v>187.42538593481993</v>
      </c>
      <c r="N8" s="32">
        <f>+F48</f>
        <v>17.489999999999998</v>
      </c>
      <c r="O8" s="45">
        <f>M8*N8</f>
        <v>3278.07</v>
      </c>
      <c r="P8" s="34">
        <f>+L8-J8</f>
        <v>-2.1107657062202634E-5</v>
      </c>
    </row>
    <row r="9" spans="1:17" s="35" customFormat="1" x14ac:dyDescent="0.25">
      <c r="A9" s="36" t="s">
        <v>140</v>
      </c>
      <c r="B9" s="37">
        <v>1809.9516346355567</v>
      </c>
      <c r="C9" s="38">
        <f>L31</f>
        <v>0</v>
      </c>
      <c r="D9" s="39"/>
      <c r="E9" s="40"/>
      <c r="F9" s="41">
        <f>B9+C9+E9</f>
        <v>1809.9516346355567</v>
      </c>
      <c r="G9" s="42">
        <f>E49</f>
        <v>585.41776110068793</v>
      </c>
      <c r="H9" s="40">
        <v>44.53</v>
      </c>
      <c r="I9" s="43">
        <f>E49</f>
        <v>585.41776110068793</v>
      </c>
      <c r="J9" s="37">
        <f>F9-I9-H9</f>
        <v>1180.0038735348687</v>
      </c>
      <c r="K9" s="30">
        <v>1760</v>
      </c>
      <c r="L9" s="30">
        <v>1180</v>
      </c>
      <c r="M9" s="44">
        <f>I9</f>
        <v>585.41776110068793</v>
      </c>
      <c r="N9" s="32">
        <f>+F49</f>
        <v>15.99</v>
      </c>
      <c r="O9" s="45">
        <f>M9*N9</f>
        <v>9360.83</v>
      </c>
      <c r="P9" s="34">
        <f>+L9-J9</f>
        <v>-3.873534868716888E-3</v>
      </c>
    </row>
    <row r="10" spans="1:17" s="35" customFormat="1" ht="15.6" thickBot="1" x14ac:dyDescent="0.3">
      <c r="A10" s="46" t="s">
        <v>32</v>
      </c>
      <c r="B10" s="47">
        <v>1396.9482131587865</v>
      </c>
      <c r="C10" s="48">
        <f>L33</f>
        <v>0</v>
      </c>
      <c r="D10" s="49"/>
      <c r="E10" s="50">
        <v>8.3800000000000008</v>
      </c>
      <c r="F10" s="51">
        <f>B10+C10+E10</f>
        <v>1405.3282131587866</v>
      </c>
      <c r="G10" s="52">
        <f>E51</f>
        <v>245.3266205160478</v>
      </c>
      <c r="H10" s="50"/>
      <c r="I10" s="53">
        <f>E51</f>
        <v>245.3266205160478</v>
      </c>
      <c r="J10" s="47">
        <f>F10-I10-H10</f>
        <v>1160.0015926427388</v>
      </c>
      <c r="K10" s="30">
        <v>1400</v>
      </c>
      <c r="L10" s="30">
        <v>1160</v>
      </c>
      <c r="M10" s="54">
        <f>I10</f>
        <v>245.3266205160478</v>
      </c>
      <c r="N10" s="32">
        <f>+F51</f>
        <v>15.89</v>
      </c>
      <c r="O10" s="55">
        <f>M10*N10</f>
        <v>3898.24</v>
      </c>
      <c r="P10" s="34">
        <f>+L10-J10</f>
        <v>-1.5926427388421871E-3</v>
      </c>
    </row>
    <row r="11" spans="1:17" s="35" customFormat="1" ht="16.2" thickBot="1" x14ac:dyDescent="0.35">
      <c r="A11" s="56" t="s">
        <v>33</v>
      </c>
      <c r="B11" s="57">
        <f>SUM(B7:B10)</f>
        <v>6704.3899128636203</v>
      </c>
      <c r="C11" s="58">
        <f>SUM(C7:C10)</f>
        <v>3249.9380728263563</v>
      </c>
      <c r="D11" s="59"/>
      <c r="E11" s="60"/>
      <c r="F11" s="61">
        <f>SUM(F7:F10)</f>
        <v>10182.137985689977</v>
      </c>
      <c r="G11" s="62">
        <f>SUM(G7:G10)</f>
        <v>1954.7107298402423</v>
      </c>
      <c r="H11" s="57"/>
      <c r="I11" s="63">
        <f>SUM(I7:I10)</f>
        <v>1954.7107298402423</v>
      </c>
      <c r="J11" s="57">
        <f>SUM(J7:J10)</f>
        <v>8150.0072558497341</v>
      </c>
      <c r="K11" s="64" t="e">
        <f>K7+K8+K9+#REF!+K10</f>
        <v>#REF!</v>
      </c>
      <c r="L11" s="64" t="e">
        <f>L7+L8+L9+#REF!+L10</f>
        <v>#REF!</v>
      </c>
      <c r="M11" s="65">
        <f>SUM(M7:M10)</f>
        <v>1954.7107298402423</v>
      </c>
      <c r="N11" s="66"/>
      <c r="O11" s="67">
        <f>SUM(O7:O10)</f>
        <v>23739.14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1954.7107298402423</v>
      </c>
      <c r="O13" s="82">
        <f>+O11</f>
        <v>23739.14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/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4837.71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1789.2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/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/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17112.23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78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123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6560</v>
      </c>
      <c r="M34" s="140" t="s">
        <v>138</v>
      </c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5412.8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11699.3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2484.08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2353.63</v>
      </c>
      <c r="F42" s="191">
        <v>1789.2</v>
      </c>
      <c r="G42" s="186"/>
      <c r="H42" s="84"/>
      <c r="I42" s="106" t="s">
        <v>33</v>
      </c>
      <c r="J42" s="192">
        <f>SUM(J39:J41)-J41</f>
        <v>17112.099999999999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4837.71</v>
      </c>
      <c r="F43" s="191">
        <f>SUM(F41:F42)</f>
        <v>1789.2</v>
      </c>
      <c r="G43" s="186">
        <f>SUM(E43:F43)</f>
        <v>6626.91</v>
      </c>
      <c r="H43" s="84"/>
      <c r="I43" s="5" t="s">
        <v>104</v>
      </c>
      <c r="J43" s="152">
        <f>O27-J42</f>
        <v>0.13000000000101863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936.54096228868661</v>
      </c>
      <c r="F47" s="32">
        <v>7.69</v>
      </c>
      <c r="G47" s="214">
        <v>7202</v>
      </c>
      <c r="L47" s="211"/>
    </row>
    <row r="48" spans="1:15" ht="15.6" x14ac:dyDescent="0.3">
      <c r="D48" s="215" t="s">
        <v>108</v>
      </c>
      <c r="E48" s="216">
        <f>+G48/F48</f>
        <v>187.42538593481993</v>
      </c>
      <c r="F48" s="217">
        <v>17.489999999999998</v>
      </c>
      <c r="G48" s="218">
        <v>3278.07</v>
      </c>
      <c r="L48" s="211"/>
    </row>
    <row r="49" spans="4:13" ht="15.6" x14ac:dyDescent="0.3">
      <c r="D49" s="215" t="s">
        <v>109</v>
      </c>
      <c r="E49" s="216">
        <f>+G49/F49</f>
        <v>585.41776110068793</v>
      </c>
      <c r="F49" s="217">
        <v>15.99</v>
      </c>
      <c r="G49" s="218">
        <v>9360.83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245.3266205160478</v>
      </c>
      <c r="F51" s="221">
        <v>15.89</v>
      </c>
      <c r="G51" s="222">
        <v>3898.24</v>
      </c>
      <c r="L51" s="211"/>
      <c r="M51" s="211"/>
    </row>
    <row r="52" spans="4:13" ht="16.2" thickBot="1" x14ac:dyDescent="0.35">
      <c r="D52" s="223"/>
      <c r="E52" s="224">
        <f>SUM(E47:E51)</f>
        <v>1954.7107298402423</v>
      </c>
      <c r="F52" s="225"/>
      <c r="G52" s="226">
        <f>G47+G48+G49+G51</f>
        <v>23739.14</v>
      </c>
      <c r="J52" s="227">
        <f>G52-E43-F43-J42</f>
        <v>0.13000000000101863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0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45F4598-1F75-4E2E-A90D-5D6BA0D70CCF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67EE-9CF9-4E9F-A1FF-62DC6F24346B}">
  <dimension ref="A1:Q52"/>
  <sheetViews>
    <sheetView zoomScale="87" zoomScaleNormal="87" workbookViewId="0">
      <selection activeCell="E15" sqref="E15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45691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400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3328.3591617058696</v>
      </c>
      <c r="C7" s="23">
        <f>L34/2.0185</f>
        <v>0</v>
      </c>
      <c r="D7" s="24"/>
      <c r="E7" s="25"/>
      <c r="F7" s="26">
        <f>B7+C7+E7</f>
        <v>3328.3591617058696</v>
      </c>
      <c r="G7" s="27">
        <f>E47</f>
        <v>691.8855656697009</v>
      </c>
      <c r="H7" s="28"/>
      <c r="I7" s="29">
        <f>E47</f>
        <v>691.8855656697009</v>
      </c>
      <c r="J7" s="22">
        <f>F7-I7-H7</f>
        <v>2636.4735960361686</v>
      </c>
      <c r="K7" s="30">
        <v>3370</v>
      </c>
      <c r="L7" s="30">
        <v>2700</v>
      </c>
      <c r="M7" s="31">
        <f>I7</f>
        <v>691.8855656697009</v>
      </c>
      <c r="N7" s="32">
        <f>+F47</f>
        <v>7.69</v>
      </c>
      <c r="O7" s="33">
        <f>M7*N7</f>
        <v>5320.6</v>
      </c>
      <c r="P7" s="34">
        <f>+L7-J7</f>
        <v>63.526403963831399</v>
      </c>
      <c r="Q7" s="35" t="s">
        <v>28</v>
      </c>
    </row>
    <row r="8" spans="1:17" s="35" customFormat="1" x14ac:dyDescent="0.25">
      <c r="A8" s="36" t="s">
        <v>139</v>
      </c>
      <c r="B8" s="37">
        <v>1199.0684087577436</v>
      </c>
      <c r="C8" s="38">
        <f>L30</f>
        <v>0</v>
      </c>
      <c r="D8" s="39"/>
      <c r="E8" s="40"/>
      <c r="F8" s="41">
        <f>B8+C8+E8</f>
        <v>1199.0684087577436</v>
      </c>
      <c r="G8" s="42">
        <f>E48</f>
        <v>283.15951972555752</v>
      </c>
      <c r="H8" s="40"/>
      <c r="I8" s="43">
        <f>E48</f>
        <v>283.15951972555752</v>
      </c>
      <c r="J8" s="37">
        <f>F8-I8-H8</f>
        <v>915.90888903218604</v>
      </c>
      <c r="K8" s="30">
        <v>1200</v>
      </c>
      <c r="L8" s="30">
        <v>910</v>
      </c>
      <c r="M8" s="44">
        <f>I8</f>
        <v>283.15951972555752</v>
      </c>
      <c r="N8" s="32">
        <f>+F48</f>
        <v>17.489999999999998</v>
      </c>
      <c r="O8" s="45">
        <f>M8*N8</f>
        <v>4952.4600000000009</v>
      </c>
      <c r="P8" s="34">
        <f>+L8-J8</f>
        <v>-5.908889032186039</v>
      </c>
    </row>
    <row r="9" spans="1:17" s="35" customFormat="1" x14ac:dyDescent="0.25">
      <c r="A9" s="36" t="s">
        <v>140</v>
      </c>
      <c r="B9" s="37">
        <v>147.66833257176569</v>
      </c>
      <c r="C9" s="38">
        <f>L31</f>
        <v>2900</v>
      </c>
      <c r="D9" s="39"/>
      <c r="E9" s="40"/>
      <c r="F9" s="41">
        <f>B9+C9+E9</f>
        <v>3047.6683325717659</v>
      </c>
      <c r="G9" s="42">
        <f>E49</f>
        <v>282.73420888055034</v>
      </c>
      <c r="H9" s="40"/>
      <c r="I9" s="43">
        <f>E49</f>
        <v>282.73420888055034</v>
      </c>
      <c r="J9" s="37">
        <f>F9-I9-H9</f>
        <v>2764.9341236912155</v>
      </c>
      <c r="K9" s="30">
        <v>150</v>
      </c>
      <c r="L9" s="30">
        <v>2740</v>
      </c>
      <c r="M9" s="44">
        <f>I9</f>
        <v>282.73420888055034</v>
      </c>
      <c r="N9" s="32">
        <f>+F49</f>
        <v>15.99</v>
      </c>
      <c r="O9" s="45">
        <f>M9*N9</f>
        <v>4520.92</v>
      </c>
      <c r="P9" s="34">
        <f>+L9-J9</f>
        <v>-24.934123691215518</v>
      </c>
    </row>
    <row r="10" spans="1:17" s="35" customFormat="1" ht="15.6" thickBot="1" x14ac:dyDescent="0.3">
      <c r="A10" s="46" t="s">
        <v>32</v>
      </c>
      <c r="B10" s="47">
        <v>3060.2956014533115</v>
      </c>
      <c r="C10" s="48">
        <f>L33</f>
        <v>0</v>
      </c>
      <c r="D10" s="49"/>
      <c r="E10" s="50">
        <v>0</v>
      </c>
      <c r="F10" s="51">
        <f>B10+C10+E10</f>
        <v>3060.2956014533115</v>
      </c>
      <c r="G10" s="52">
        <f>E51</f>
        <v>226.02894902454372</v>
      </c>
      <c r="H10" s="50"/>
      <c r="I10" s="53">
        <f>E51</f>
        <v>226.02894902454372</v>
      </c>
      <c r="J10" s="47">
        <f>F10-I10-H10</f>
        <v>2834.2666524287679</v>
      </c>
      <c r="K10" s="30">
        <v>3060</v>
      </c>
      <c r="L10" s="30">
        <v>2830</v>
      </c>
      <c r="M10" s="54">
        <f>I10</f>
        <v>226.02894902454372</v>
      </c>
      <c r="N10" s="32">
        <f>+F51</f>
        <v>15.89</v>
      </c>
      <c r="O10" s="55">
        <f>M10*N10</f>
        <v>3591.6</v>
      </c>
      <c r="P10" s="34">
        <f>+L10-J10</f>
        <v>-4.266652428767884</v>
      </c>
    </row>
    <row r="11" spans="1:17" s="35" customFormat="1" ht="16.2" thickBot="1" x14ac:dyDescent="0.35">
      <c r="A11" s="56" t="s">
        <v>33</v>
      </c>
      <c r="B11" s="57">
        <f>SUM(B7:B10)</f>
        <v>7735.3915044886908</v>
      </c>
      <c r="C11" s="58">
        <f>SUM(C7:C10)</f>
        <v>2900</v>
      </c>
      <c r="D11" s="59"/>
      <c r="E11" s="60"/>
      <c r="F11" s="61">
        <f>SUM(F7:F10)</f>
        <v>10635.391504488691</v>
      </c>
      <c r="G11" s="62">
        <f>SUM(G7:G10)</f>
        <v>1483.8082433003524</v>
      </c>
      <c r="H11" s="57"/>
      <c r="I11" s="63">
        <f>SUM(I7:I10)</f>
        <v>1483.8082433003524</v>
      </c>
      <c r="J11" s="57">
        <f>SUM(J7:J10)</f>
        <v>9151.5832611883379</v>
      </c>
      <c r="K11" s="64" t="e">
        <f>K7+K8+K9+#REF!+K10</f>
        <v>#REF!</v>
      </c>
      <c r="L11" s="64" t="e">
        <f>L7+L8+L9+#REF!+L10</f>
        <v>#REF!</v>
      </c>
      <c r="M11" s="65">
        <f>SUM(M7:M10)</f>
        <v>1483.8082433003524</v>
      </c>
      <c r="N11" s="66"/>
      <c r="O11" s="67">
        <f>SUM(O7:O10)</f>
        <v>18385.580000000002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1483.8082433003524</v>
      </c>
      <c r="O13" s="82">
        <f>+O11</f>
        <v>18385.580000000002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2681.99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1541.5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360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13802.090000000002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78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2900</v>
      </c>
      <c r="M31" s="140" t="s">
        <v>112</v>
      </c>
      <c r="N31" s="140"/>
      <c r="O31" s="140" t="s">
        <v>82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85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3779.1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10023.1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2135.27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546.72</v>
      </c>
      <c r="F42" s="191">
        <v>1541.5</v>
      </c>
      <c r="G42" s="186"/>
      <c r="H42" s="84"/>
      <c r="I42" s="106" t="s">
        <v>33</v>
      </c>
      <c r="J42" s="192">
        <f>SUM(J39:J41)-J41</f>
        <v>13802.2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2681.99</v>
      </c>
      <c r="F43" s="191">
        <f>SUM(F41:F42)</f>
        <v>1541.5</v>
      </c>
      <c r="G43" s="186">
        <f>SUM(E43:F43)</f>
        <v>4223.49</v>
      </c>
      <c r="H43" s="84"/>
      <c r="I43" s="5" t="s">
        <v>104</v>
      </c>
      <c r="J43" s="152">
        <f>O27-J42</f>
        <v>-0.10999999999876309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691.8855656697009</v>
      </c>
      <c r="F47" s="32">
        <v>7.69</v>
      </c>
      <c r="G47" s="214">
        <v>5320.6</v>
      </c>
      <c r="L47" s="211"/>
    </row>
    <row r="48" spans="1:15" ht="15.6" x14ac:dyDescent="0.3">
      <c r="D48" s="215" t="s">
        <v>108</v>
      </c>
      <c r="E48" s="216">
        <f>+G48/F48</f>
        <v>283.15951972555752</v>
      </c>
      <c r="F48" s="217">
        <v>17.489999999999998</v>
      </c>
      <c r="G48" s="218">
        <v>4952.46</v>
      </c>
      <c r="L48" s="211"/>
    </row>
    <row r="49" spans="4:13" ht="15.6" x14ac:dyDescent="0.3">
      <c r="D49" s="215" t="s">
        <v>109</v>
      </c>
      <c r="E49" s="216">
        <f>+G49/F49</f>
        <v>282.73420888055034</v>
      </c>
      <c r="F49" s="217">
        <v>15.99</v>
      </c>
      <c r="G49" s="218">
        <v>4520.92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226.02894902454372</v>
      </c>
      <c r="F51" s="221">
        <v>15.89</v>
      </c>
      <c r="G51" s="222">
        <v>3591.6</v>
      </c>
      <c r="L51" s="211"/>
      <c r="M51" s="211"/>
    </row>
    <row r="52" spans="4:13" ht="16.2" thickBot="1" x14ac:dyDescent="0.35">
      <c r="D52" s="223"/>
      <c r="E52" s="224">
        <f>SUM(E47:E51)</f>
        <v>1483.8082433003524</v>
      </c>
      <c r="F52" s="225"/>
      <c r="G52" s="226">
        <f>G47+G48+G49+G51</f>
        <v>18385.580000000002</v>
      </c>
      <c r="J52" s="227">
        <f>G52-E43-F43-J42</f>
        <v>359.89000000000124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50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317693-D460-4B7C-98FC-2B73A7CE1292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311-0188-4AC8-8E3E-866E146C9D91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45692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401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2636.4735960361686</v>
      </c>
      <c r="C7" s="23">
        <f>L34/2.0185</f>
        <v>0</v>
      </c>
      <c r="D7" s="24"/>
      <c r="E7" s="25"/>
      <c r="F7" s="26">
        <f>B7+C7+E7</f>
        <v>2636.4735960361686</v>
      </c>
      <c r="G7" s="27">
        <f>E47</f>
        <v>752.26788036410915</v>
      </c>
      <c r="H7" s="28"/>
      <c r="I7" s="29">
        <f>E47</f>
        <v>752.26788036410915</v>
      </c>
      <c r="J7" s="22">
        <f>F7-I7-H7</f>
        <v>1884.2057156720593</v>
      </c>
      <c r="K7" s="30">
        <v>2700</v>
      </c>
      <c r="L7" s="30">
        <v>1900</v>
      </c>
      <c r="M7" s="31">
        <f>I7</f>
        <v>752.26788036410915</v>
      </c>
      <c r="N7" s="32">
        <f>+F47</f>
        <v>7.69</v>
      </c>
      <c r="O7" s="33">
        <f>M7*N7</f>
        <v>5784.94</v>
      </c>
      <c r="P7" s="34">
        <f>+L7-J7</f>
        <v>15.794284327940659</v>
      </c>
      <c r="Q7" s="35" t="s">
        <v>28</v>
      </c>
    </row>
    <row r="8" spans="1:17" s="35" customFormat="1" x14ac:dyDescent="0.25">
      <c r="A8" s="36" t="s">
        <v>139</v>
      </c>
      <c r="B8" s="37">
        <v>915.90888903218604</v>
      </c>
      <c r="C8" s="38">
        <f>L30</f>
        <v>0</v>
      </c>
      <c r="D8" s="39"/>
      <c r="E8" s="40"/>
      <c r="F8" s="41">
        <f>B8+C8+E8</f>
        <v>915.90888903218604</v>
      </c>
      <c r="G8" s="42">
        <f>E48</f>
        <v>160.2681532304174</v>
      </c>
      <c r="H8" s="40"/>
      <c r="I8" s="43">
        <f>E48</f>
        <v>160.2681532304174</v>
      </c>
      <c r="J8" s="37">
        <f>F8-I8-H8</f>
        <v>755.64073580176864</v>
      </c>
      <c r="K8" s="30">
        <v>910</v>
      </c>
      <c r="L8" s="30">
        <v>750</v>
      </c>
      <c r="M8" s="44">
        <f>I8</f>
        <v>160.2681532304174</v>
      </c>
      <c r="N8" s="32">
        <f>+F48</f>
        <v>17.489999999999998</v>
      </c>
      <c r="O8" s="45">
        <f>M8*N8</f>
        <v>2803.09</v>
      </c>
      <c r="P8" s="34">
        <f>+L8-J8</f>
        <v>-5.640735801768642</v>
      </c>
    </row>
    <row r="9" spans="1:17" s="35" customFormat="1" x14ac:dyDescent="0.25">
      <c r="A9" s="36" t="s">
        <v>140</v>
      </c>
      <c r="B9" s="37">
        <v>2764.9341236912155</v>
      </c>
      <c r="C9" s="38">
        <f>L31</f>
        <v>0</v>
      </c>
      <c r="D9" s="39"/>
      <c r="E9" s="40"/>
      <c r="F9" s="41">
        <f>B9+C9+E9</f>
        <v>2764.9341236912155</v>
      </c>
      <c r="G9" s="42">
        <f>E49</f>
        <v>553.25390869293312</v>
      </c>
      <c r="H9" s="40"/>
      <c r="I9" s="43">
        <f>E49</f>
        <v>553.25390869293312</v>
      </c>
      <c r="J9" s="37">
        <f>F9-I9-H9</f>
        <v>2211.6802149982823</v>
      </c>
      <c r="K9" s="30">
        <v>2740</v>
      </c>
      <c r="L9" s="30">
        <v>2200</v>
      </c>
      <c r="M9" s="44">
        <f>I9</f>
        <v>553.25390869293312</v>
      </c>
      <c r="N9" s="32">
        <f>+F49</f>
        <v>15.99</v>
      </c>
      <c r="O9" s="45">
        <f>M9*N9</f>
        <v>8846.5300000000007</v>
      </c>
      <c r="P9" s="34">
        <f>+L9-J9</f>
        <v>-11.680214998282281</v>
      </c>
    </row>
    <row r="10" spans="1:17" s="35" customFormat="1" ht="15.6" thickBot="1" x14ac:dyDescent="0.3">
      <c r="A10" s="46" t="s">
        <v>32</v>
      </c>
      <c r="B10" s="47">
        <v>2834.2666524287679</v>
      </c>
      <c r="C10" s="48">
        <f>L33</f>
        <v>0</v>
      </c>
      <c r="D10" s="49"/>
      <c r="E10" s="50">
        <v>0</v>
      </c>
      <c r="F10" s="51">
        <f>B10+C10+E10</f>
        <v>2834.2666524287679</v>
      </c>
      <c r="G10" s="52">
        <f>E51</f>
        <v>143.49465072372561</v>
      </c>
      <c r="H10" s="50"/>
      <c r="I10" s="53">
        <f>E51</f>
        <v>143.49465072372561</v>
      </c>
      <c r="J10" s="47">
        <f>F10-I10-H10</f>
        <v>2690.7720017050424</v>
      </c>
      <c r="K10" s="30">
        <v>2830</v>
      </c>
      <c r="L10" s="30">
        <v>2690</v>
      </c>
      <c r="M10" s="54">
        <f>I10</f>
        <v>143.49465072372561</v>
      </c>
      <c r="N10" s="32">
        <f>+F51</f>
        <v>15.89</v>
      </c>
      <c r="O10" s="55">
        <f>M10*N10</f>
        <v>2280.13</v>
      </c>
      <c r="P10" s="34">
        <f>+L10-J10</f>
        <v>-0.77200170504238486</v>
      </c>
    </row>
    <row r="11" spans="1:17" s="35" customFormat="1" ht="16.2" thickBot="1" x14ac:dyDescent="0.35">
      <c r="A11" s="56" t="s">
        <v>33</v>
      </c>
      <c r="B11" s="57">
        <f>SUM(B7:B10)</f>
        <v>9151.5832611883379</v>
      </c>
      <c r="C11" s="58">
        <f>SUM(C7:C10)</f>
        <v>0</v>
      </c>
      <c r="D11" s="59"/>
      <c r="E11" s="60"/>
      <c r="F11" s="61">
        <f>SUM(F7:F10)</f>
        <v>9151.5832611883379</v>
      </c>
      <c r="G11" s="62">
        <f>SUM(G7:G10)</f>
        <v>1609.2845930111853</v>
      </c>
      <c r="H11" s="57"/>
      <c r="I11" s="63">
        <f>SUM(I7:I10)</f>
        <v>1609.2845930111853</v>
      </c>
      <c r="J11" s="57">
        <f>SUM(J7:J10)</f>
        <v>7542.2986681771526</v>
      </c>
      <c r="K11" s="64" t="e">
        <f>K7+K8+K9+#REF!+K10</f>
        <v>#REF!</v>
      </c>
      <c r="L11" s="64" t="e">
        <f>L7+L8+L9+#REF!+L10</f>
        <v>#REF!</v>
      </c>
      <c r="M11" s="65">
        <f>SUM(M7:M10)</f>
        <v>1609.2845930111853</v>
      </c>
      <c r="N11" s="66"/>
      <c r="O11" s="67">
        <f>SUM(O7:O10)</f>
        <v>19714.689999999999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1609.2845930111853</v>
      </c>
      <c r="O13" s="82">
        <f>+O11</f>
        <v>19714.689999999999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3900.64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1184.27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14629.779999999999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78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82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85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4600.7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10029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2317.64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1583</v>
      </c>
      <c r="F42" s="191">
        <v>1184.27</v>
      </c>
      <c r="G42" s="186"/>
      <c r="H42" s="84"/>
      <c r="I42" s="106" t="s">
        <v>33</v>
      </c>
      <c r="J42" s="192">
        <f>SUM(J39:J41)-J41</f>
        <v>14629.7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3900.64</v>
      </c>
      <c r="F43" s="191">
        <f>SUM(F41:F42)</f>
        <v>1184.27</v>
      </c>
      <c r="G43" s="186">
        <f>SUM(E43:F43)</f>
        <v>5084.91</v>
      </c>
      <c r="H43" s="84"/>
      <c r="I43" s="5" t="s">
        <v>104</v>
      </c>
      <c r="J43" s="152">
        <f>O27-J42</f>
        <v>7.9999999998108251E-2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752.26788036410915</v>
      </c>
      <c r="F47" s="32">
        <v>7.69</v>
      </c>
      <c r="G47" s="214">
        <v>5784.94</v>
      </c>
      <c r="L47" s="211"/>
    </row>
    <row r="48" spans="1:15" ht="15.6" x14ac:dyDescent="0.3">
      <c r="D48" s="215" t="s">
        <v>108</v>
      </c>
      <c r="E48" s="216">
        <f>+G48/F48</f>
        <v>160.2681532304174</v>
      </c>
      <c r="F48" s="217">
        <v>17.489999999999998</v>
      </c>
      <c r="G48" s="218">
        <v>2803.09</v>
      </c>
      <c r="L48" s="211"/>
    </row>
    <row r="49" spans="4:13" ht="15.6" x14ac:dyDescent="0.3">
      <c r="D49" s="215" t="s">
        <v>109</v>
      </c>
      <c r="E49" s="216">
        <f>+G49/F49</f>
        <v>553.25390869293312</v>
      </c>
      <c r="F49" s="217">
        <v>15.99</v>
      </c>
      <c r="G49" s="218">
        <v>8846.5300000000007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143.49465072372561</v>
      </c>
      <c r="F51" s="221">
        <v>15.89</v>
      </c>
      <c r="G51" s="222">
        <v>2280.13</v>
      </c>
      <c r="L51" s="211"/>
      <c r="M51" s="211"/>
    </row>
    <row r="52" spans="4:13" ht="16.2" thickBot="1" x14ac:dyDescent="0.35">
      <c r="D52" s="223"/>
      <c r="E52" s="224">
        <f>SUM(E47:E51)</f>
        <v>1609.2845930111853</v>
      </c>
      <c r="F52" s="225"/>
      <c r="G52" s="226">
        <f>G47+G48+G49+G51</f>
        <v>19714.689999999999</v>
      </c>
      <c r="J52" s="227">
        <f>G52-E43-F43-J42</f>
        <v>7.9999999998108251E-2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48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4AC43B0-79BE-4744-9B8A-EF7ED5BF7EB7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7B7E-F216-4C55-A94A-DB7246A8F510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45693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402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1884.2057156720593</v>
      </c>
      <c r="C7" s="23">
        <f>L34/2.0185</f>
        <v>3314.3423334159029</v>
      </c>
      <c r="D7" s="24"/>
      <c r="E7" s="25"/>
      <c r="F7" s="26">
        <f>B7+C7+E7</f>
        <v>5198.5480490879618</v>
      </c>
      <c r="G7" s="27">
        <f>E47</f>
        <v>824.76202860858257</v>
      </c>
      <c r="H7" s="28"/>
      <c r="I7" s="29">
        <f>E47</f>
        <v>824.76202860858257</v>
      </c>
      <c r="J7" s="22">
        <f>F7-I7-H7</f>
        <v>4373.7860204793797</v>
      </c>
      <c r="K7" s="30">
        <v>1900</v>
      </c>
      <c r="L7" s="30">
        <v>4500</v>
      </c>
      <c r="M7" s="31">
        <f>I7</f>
        <v>824.76202860858257</v>
      </c>
      <c r="N7" s="32">
        <f>+F47</f>
        <v>7.69</v>
      </c>
      <c r="O7" s="33">
        <f>M7*N7</f>
        <v>6342.42</v>
      </c>
      <c r="P7" s="34">
        <f>+L7-J7</f>
        <v>126.21397952062034</v>
      </c>
      <c r="Q7" s="35" t="s">
        <v>28</v>
      </c>
    </row>
    <row r="8" spans="1:17" s="35" customFormat="1" x14ac:dyDescent="0.25">
      <c r="A8" s="36" t="s">
        <v>139</v>
      </c>
      <c r="B8" s="37">
        <v>755.64073580176864</v>
      </c>
      <c r="C8" s="38">
        <f>L30</f>
        <v>0</v>
      </c>
      <c r="D8" s="39"/>
      <c r="E8" s="40"/>
      <c r="F8" s="41">
        <f>B8+C8+E8</f>
        <v>755.64073580176864</v>
      </c>
      <c r="G8" s="42">
        <f>E48</f>
        <v>188.26186392224128</v>
      </c>
      <c r="H8" s="40"/>
      <c r="I8" s="43">
        <f>E48</f>
        <v>188.26186392224128</v>
      </c>
      <c r="J8" s="37">
        <f>F8-I8-H8</f>
        <v>567.37887187952742</v>
      </c>
      <c r="K8" s="30">
        <v>750</v>
      </c>
      <c r="L8" s="30">
        <v>560</v>
      </c>
      <c r="M8" s="44">
        <f>I8</f>
        <v>188.26186392224128</v>
      </c>
      <c r="N8" s="32">
        <f>+F48</f>
        <v>17.489999999999998</v>
      </c>
      <c r="O8" s="45">
        <f>M8*N8</f>
        <v>3292.7</v>
      </c>
      <c r="P8" s="34">
        <f>+L8-J8</f>
        <v>-7.3788718795274235</v>
      </c>
    </row>
    <row r="9" spans="1:17" s="35" customFormat="1" x14ac:dyDescent="0.25">
      <c r="A9" s="36" t="s">
        <v>140</v>
      </c>
      <c r="B9" s="37">
        <v>2211.6802149982823</v>
      </c>
      <c r="C9" s="38">
        <f>L31</f>
        <v>0</v>
      </c>
      <c r="D9" s="39"/>
      <c r="E9" s="40"/>
      <c r="F9" s="41">
        <f>B9+C9+E9</f>
        <v>2211.6802149982823</v>
      </c>
      <c r="G9" s="42">
        <f>E49</f>
        <v>553.63477173233275</v>
      </c>
      <c r="H9" s="40"/>
      <c r="I9" s="43">
        <f>E49</f>
        <v>553.63477173233275</v>
      </c>
      <c r="J9" s="37">
        <f>F9-I9-H9</f>
        <v>1658.0454432659494</v>
      </c>
      <c r="K9" s="30">
        <v>2200</v>
      </c>
      <c r="L9" s="30">
        <v>1650</v>
      </c>
      <c r="M9" s="44">
        <f>I9</f>
        <v>553.63477173233275</v>
      </c>
      <c r="N9" s="32">
        <f>+F49</f>
        <v>15.99</v>
      </c>
      <c r="O9" s="45">
        <f>M9*N9</f>
        <v>8852.6200000000008</v>
      </c>
      <c r="P9" s="34">
        <f>+L9-J9</f>
        <v>-8.0454432659494159</v>
      </c>
    </row>
    <row r="10" spans="1:17" s="35" customFormat="1" ht="15.6" thickBot="1" x14ac:dyDescent="0.3">
      <c r="A10" s="46" t="s">
        <v>32</v>
      </c>
      <c r="B10" s="47">
        <v>2690.7720017050424</v>
      </c>
      <c r="C10" s="48">
        <f>L33</f>
        <v>0</v>
      </c>
      <c r="D10" s="49"/>
      <c r="E10" s="50">
        <v>0</v>
      </c>
      <c r="F10" s="51">
        <f>B10+C10+E10</f>
        <v>2690.7720017050424</v>
      </c>
      <c r="G10" s="52">
        <f>E51</f>
        <v>220.89616110761483</v>
      </c>
      <c r="H10" s="50"/>
      <c r="I10" s="53">
        <f>E51</f>
        <v>220.89616110761483</v>
      </c>
      <c r="J10" s="47">
        <f>F10-I10-H10</f>
        <v>2469.8758405974277</v>
      </c>
      <c r="K10" s="30">
        <v>2690</v>
      </c>
      <c r="L10" s="30">
        <v>2470</v>
      </c>
      <c r="M10" s="54">
        <f>I10</f>
        <v>220.89616110761483</v>
      </c>
      <c r="N10" s="32">
        <f>+F51</f>
        <v>15.89</v>
      </c>
      <c r="O10" s="55">
        <f>M10*N10</f>
        <v>3510.04</v>
      </c>
      <c r="P10" s="34">
        <f>+L10-J10</f>
        <v>0.1241594025723316</v>
      </c>
    </row>
    <row r="11" spans="1:17" s="35" customFormat="1" ht="16.2" thickBot="1" x14ac:dyDescent="0.35">
      <c r="A11" s="56" t="s">
        <v>33</v>
      </c>
      <c r="B11" s="57">
        <f>SUM(B7:B10)</f>
        <v>7542.2986681771526</v>
      </c>
      <c r="C11" s="58">
        <f>SUM(C7:C10)</f>
        <v>3314.3423334159029</v>
      </c>
      <c r="D11" s="59"/>
      <c r="E11" s="60"/>
      <c r="F11" s="61">
        <f>SUM(F7:F10)</f>
        <v>10856.641001593056</v>
      </c>
      <c r="G11" s="62">
        <f>SUM(G7:G10)</f>
        <v>1787.5548253707711</v>
      </c>
      <c r="H11" s="57"/>
      <c r="I11" s="63">
        <f>SUM(I7:I10)</f>
        <v>1787.5548253707711</v>
      </c>
      <c r="J11" s="57">
        <f>SUM(J7:J10)</f>
        <v>9069.0861762222848</v>
      </c>
      <c r="K11" s="64" t="e">
        <f>K7+K8+K9+#REF!+K10</f>
        <v>#REF!</v>
      </c>
      <c r="L11" s="64" t="e">
        <f>L7+L8+L9+#REF!+L10</f>
        <v>#REF!</v>
      </c>
      <c r="M11" s="65">
        <f>SUM(M7:M10)</f>
        <v>1787.5548253707711</v>
      </c>
      <c r="N11" s="66"/>
      <c r="O11" s="67">
        <f>SUM(O7:O10)</f>
        <v>21997.78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1787.5548253707711</v>
      </c>
      <c r="O13" s="82">
        <f>+O11</f>
        <v>21997.78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5902.26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1375.12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14720.399999999998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78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82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6690</v>
      </c>
      <c r="M34" s="140" t="s">
        <v>113</v>
      </c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4967.3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9753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2386.9299999999998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3515.33</v>
      </c>
      <c r="F42" s="191">
        <v>1375.12</v>
      </c>
      <c r="G42" s="186"/>
      <c r="H42" s="84"/>
      <c r="I42" s="106" t="s">
        <v>33</v>
      </c>
      <c r="J42" s="192">
        <f>SUM(J39:J41)-J41</f>
        <v>14720.3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5902.26</v>
      </c>
      <c r="F43" s="191">
        <f>SUM(F41:F42)</f>
        <v>1375.12</v>
      </c>
      <c r="G43" s="186">
        <f>SUM(E43:F43)</f>
        <v>7277.38</v>
      </c>
      <c r="H43" s="84"/>
      <c r="I43" s="5" t="s">
        <v>104</v>
      </c>
      <c r="J43" s="152">
        <f>O27-J42</f>
        <v>9.9999999998544808E-2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824.76202860858257</v>
      </c>
      <c r="F47" s="32">
        <v>7.69</v>
      </c>
      <c r="G47" s="214">
        <v>6342.42</v>
      </c>
      <c r="L47" s="211"/>
    </row>
    <row r="48" spans="1:15" ht="15.6" x14ac:dyDescent="0.3">
      <c r="D48" s="215" t="s">
        <v>108</v>
      </c>
      <c r="E48" s="216">
        <f>+G48/F48</f>
        <v>188.26186392224128</v>
      </c>
      <c r="F48" s="217">
        <v>17.489999999999998</v>
      </c>
      <c r="G48" s="218">
        <v>3292.7</v>
      </c>
      <c r="L48" s="211"/>
    </row>
    <row r="49" spans="4:13" ht="15.6" x14ac:dyDescent="0.3">
      <c r="D49" s="215" t="s">
        <v>109</v>
      </c>
      <c r="E49" s="216">
        <f>+G49/F49</f>
        <v>553.63477173233275</v>
      </c>
      <c r="F49" s="217">
        <v>15.99</v>
      </c>
      <c r="G49" s="218">
        <v>8852.6200000000008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220.89616110761483</v>
      </c>
      <c r="F51" s="221">
        <v>15.89</v>
      </c>
      <c r="G51" s="222">
        <v>3510.04</v>
      </c>
      <c r="L51" s="211"/>
      <c r="M51" s="211"/>
    </row>
    <row r="52" spans="4:13" ht="16.2" thickBot="1" x14ac:dyDescent="0.35">
      <c r="D52" s="223"/>
      <c r="E52" s="224">
        <f>SUM(E47:E51)</f>
        <v>1787.5548253707711</v>
      </c>
      <c r="F52" s="225"/>
      <c r="G52" s="226">
        <f>G47+G48+G49+G51</f>
        <v>21997.78</v>
      </c>
      <c r="J52" s="227">
        <f>G52-E43-F43-J42</f>
        <v>9.9999999998544808E-2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46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839D0A6-EA19-4374-BD73-9668FB89746B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7C3A-1AE5-4C95-8640-DDBE63EECC6B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45694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403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4373.7860204793797</v>
      </c>
      <c r="C7" s="23">
        <f>L34/2.0185</f>
        <v>0</v>
      </c>
      <c r="D7" s="24"/>
      <c r="E7" s="25"/>
      <c r="F7" s="26">
        <f>B7+C7+E7</f>
        <v>4373.7860204793797</v>
      </c>
      <c r="G7" s="27">
        <f>E47</f>
        <v>756.18465539661895</v>
      </c>
      <c r="H7" s="28"/>
      <c r="I7" s="29">
        <f>E47</f>
        <v>756.18465539661895</v>
      </c>
      <c r="J7" s="22">
        <f>F7-I7-H7</f>
        <v>3617.6013650827608</v>
      </c>
      <c r="K7" s="30">
        <v>4500</v>
      </c>
      <c r="L7" s="30">
        <v>3800</v>
      </c>
      <c r="M7" s="31">
        <f>I7</f>
        <v>756.18465539661895</v>
      </c>
      <c r="N7" s="32">
        <f>+F47</f>
        <v>7.69</v>
      </c>
      <c r="O7" s="33">
        <f>M7*N7</f>
        <v>5815.06</v>
      </c>
      <c r="P7" s="34">
        <f>+L7-J7</f>
        <v>182.39863491723918</v>
      </c>
      <c r="Q7" s="35" t="s">
        <v>28</v>
      </c>
    </row>
    <row r="8" spans="1:17" s="35" customFormat="1" x14ac:dyDescent="0.25">
      <c r="A8" s="36" t="s">
        <v>139</v>
      </c>
      <c r="B8" s="37">
        <v>567.37887187952742</v>
      </c>
      <c r="C8" s="38">
        <f>L30</f>
        <v>990</v>
      </c>
      <c r="D8" s="39"/>
      <c r="E8" s="40"/>
      <c r="F8" s="41">
        <f>B8+C8+E8</f>
        <v>1557.3788718795274</v>
      </c>
      <c r="G8" s="42">
        <f>E48</f>
        <v>127.92281303602059</v>
      </c>
      <c r="H8" s="40"/>
      <c r="I8" s="43">
        <f>E48</f>
        <v>127.92281303602059</v>
      </c>
      <c r="J8" s="37">
        <f>F8-I8-H8</f>
        <v>1429.4560588435068</v>
      </c>
      <c r="K8" s="30">
        <v>560</v>
      </c>
      <c r="L8" s="30">
        <v>1420</v>
      </c>
      <c r="M8" s="44">
        <f>I8</f>
        <v>127.92281303602059</v>
      </c>
      <c r="N8" s="32">
        <f>+F48</f>
        <v>17.489999999999998</v>
      </c>
      <c r="O8" s="45">
        <f>M8*N8</f>
        <v>2237.37</v>
      </c>
      <c r="P8" s="34">
        <f>+L8-J8</f>
        <v>-9.456058843506753</v>
      </c>
    </row>
    <row r="9" spans="1:17" s="35" customFormat="1" x14ac:dyDescent="0.25">
      <c r="A9" s="36" t="s">
        <v>140</v>
      </c>
      <c r="B9" s="37">
        <v>1658.0454432659494</v>
      </c>
      <c r="C9" s="38">
        <f>L31</f>
        <v>980</v>
      </c>
      <c r="D9" s="39"/>
      <c r="E9" s="40"/>
      <c r="F9" s="41">
        <f>B9+C9+E9</f>
        <v>2638.0454432659494</v>
      </c>
      <c r="G9" s="42">
        <f>E49</f>
        <v>547.87554721701065</v>
      </c>
      <c r="H9" s="40"/>
      <c r="I9" s="43">
        <f>E49</f>
        <v>547.87554721701065</v>
      </c>
      <c r="J9" s="37">
        <f>F9-I9-H9</f>
        <v>2090.1698960489389</v>
      </c>
      <c r="K9" s="30">
        <v>1650</v>
      </c>
      <c r="L9" s="30">
        <v>2080</v>
      </c>
      <c r="M9" s="44">
        <f>I9</f>
        <v>547.87554721701065</v>
      </c>
      <c r="N9" s="32">
        <f>+F49</f>
        <v>15.99</v>
      </c>
      <c r="O9" s="45">
        <f>M9*N9</f>
        <v>8760.5300000000007</v>
      </c>
      <c r="P9" s="34">
        <f>+L9-J9</f>
        <v>-10.169896048938881</v>
      </c>
    </row>
    <row r="10" spans="1:17" s="35" customFormat="1" ht="15.6" thickBot="1" x14ac:dyDescent="0.3">
      <c r="A10" s="46" t="s">
        <v>32</v>
      </c>
      <c r="B10" s="47">
        <v>2469.8758405974277</v>
      </c>
      <c r="C10" s="48">
        <f>L33</f>
        <v>0</v>
      </c>
      <c r="D10" s="49"/>
      <c r="E10" s="50">
        <v>0</v>
      </c>
      <c r="F10" s="51">
        <f>B10+C10+E10</f>
        <v>2469.8758405974277</v>
      </c>
      <c r="G10" s="52">
        <f>E51</f>
        <v>102.62806796727502</v>
      </c>
      <c r="H10" s="50"/>
      <c r="I10" s="53">
        <f>E51</f>
        <v>102.62806796727502</v>
      </c>
      <c r="J10" s="47">
        <f>F10-I10-H10</f>
        <v>2367.2477726301527</v>
      </c>
      <c r="K10" s="30">
        <v>2470</v>
      </c>
      <c r="L10" s="30">
        <v>2370</v>
      </c>
      <c r="M10" s="54">
        <f>I10</f>
        <v>102.62806796727502</v>
      </c>
      <c r="N10" s="32">
        <f>+F51</f>
        <v>15.89</v>
      </c>
      <c r="O10" s="55">
        <f>M10*N10</f>
        <v>1630.76</v>
      </c>
      <c r="P10" s="34">
        <f>+L10-J10</f>
        <v>2.7522273698473327</v>
      </c>
    </row>
    <row r="11" spans="1:17" s="35" customFormat="1" ht="16.2" thickBot="1" x14ac:dyDescent="0.35">
      <c r="A11" s="56" t="s">
        <v>33</v>
      </c>
      <c r="B11" s="57">
        <f>SUM(B7:B10)</f>
        <v>9069.0861762222848</v>
      </c>
      <c r="C11" s="58">
        <f>SUM(C7:C10)</f>
        <v>1970</v>
      </c>
      <c r="D11" s="59"/>
      <c r="E11" s="60"/>
      <c r="F11" s="61">
        <f>SUM(F7:F10)</f>
        <v>11039.086176222285</v>
      </c>
      <c r="G11" s="62">
        <f>SUM(G7:G10)</f>
        <v>1534.611083616925</v>
      </c>
      <c r="H11" s="57"/>
      <c r="I11" s="63">
        <f>SUM(I7:I10)</f>
        <v>1534.611083616925</v>
      </c>
      <c r="J11" s="57">
        <f>SUM(J7:J10)</f>
        <v>9504.4750926053603</v>
      </c>
      <c r="K11" s="64" t="e">
        <f>K7+K8+K9+#REF!+K10</f>
        <v>#REF!</v>
      </c>
      <c r="L11" s="64" t="e">
        <f>L7+L8+L9+#REF!+L10</f>
        <v>#REF!</v>
      </c>
      <c r="M11" s="65">
        <f>SUM(M7:M10)</f>
        <v>1534.611083616925</v>
      </c>
      <c r="N11" s="66"/>
      <c r="O11" s="67">
        <f>SUM(O7:O10)</f>
        <v>18443.719999999998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1534.611083616925</v>
      </c>
      <c r="O13" s="82">
        <f>+O11</f>
        <v>18443.719999999998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3249.27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1445.76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13748.689999999997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>
        <v>990</v>
      </c>
      <c r="M30" s="140" t="s">
        <v>115</v>
      </c>
      <c r="N30" s="140"/>
      <c r="O30" s="140" t="s">
        <v>82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980</v>
      </c>
      <c r="M31" s="140" t="s">
        <v>115</v>
      </c>
      <c r="N31" s="140"/>
      <c r="O31" s="140" t="s">
        <v>82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4369.3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9379.2999999999993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2405.44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843.83</v>
      </c>
      <c r="F42" s="191">
        <v>1445.76</v>
      </c>
      <c r="G42" s="186"/>
      <c r="H42" s="84"/>
      <c r="I42" s="106" t="s">
        <v>33</v>
      </c>
      <c r="J42" s="192">
        <f>SUM(J39:J41)-J41</f>
        <v>13748.599999999999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3249.27</v>
      </c>
      <c r="F43" s="191">
        <f>SUM(F41:F42)</f>
        <v>1445.76</v>
      </c>
      <c r="G43" s="186">
        <f>SUM(E43:F43)</f>
        <v>4695.03</v>
      </c>
      <c r="H43" s="84"/>
      <c r="I43" s="5" t="s">
        <v>104</v>
      </c>
      <c r="J43" s="152">
        <f>O27-J42</f>
        <v>8.999999999832653E-2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756.18465539661895</v>
      </c>
      <c r="F47" s="32">
        <v>7.69</v>
      </c>
      <c r="G47" s="214">
        <v>5815.06</v>
      </c>
      <c r="L47" s="211"/>
    </row>
    <row r="48" spans="1:15" ht="15.6" x14ac:dyDescent="0.3">
      <c r="D48" s="215" t="s">
        <v>108</v>
      </c>
      <c r="E48" s="216">
        <f>+G48/F48</f>
        <v>127.92281303602059</v>
      </c>
      <c r="F48" s="217">
        <v>17.489999999999998</v>
      </c>
      <c r="G48" s="218">
        <v>2237.37</v>
      </c>
      <c r="L48" s="211"/>
    </row>
    <row r="49" spans="4:13" ht="15.6" x14ac:dyDescent="0.3">
      <c r="D49" s="215" t="s">
        <v>109</v>
      </c>
      <c r="E49" s="216">
        <f>+G49/F49</f>
        <v>547.87554721701065</v>
      </c>
      <c r="F49" s="217">
        <v>15.99</v>
      </c>
      <c r="G49" s="218">
        <v>8760.5300000000007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102.62806796727502</v>
      </c>
      <c r="F51" s="221">
        <v>15.89</v>
      </c>
      <c r="G51" s="222">
        <v>1630.76</v>
      </c>
      <c r="L51" s="211"/>
      <c r="M51" s="211"/>
    </row>
    <row r="52" spans="4:13" ht="16.2" thickBot="1" x14ac:dyDescent="0.35">
      <c r="D52" s="223"/>
      <c r="E52" s="224">
        <f>SUM(E47:E51)</f>
        <v>1534.611083616925</v>
      </c>
      <c r="F52" s="225"/>
      <c r="G52" s="226">
        <f>G47+G48+G49+G51</f>
        <v>18443.719999999998</v>
      </c>
      <c r="J52" s="227">
        <f>G52-E43-F43-J42</f>
        <v>8.999999999832653E-2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44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CDAD6B9-88DC-499D-9236-E9DF607C2AF5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A316-4722-4F9D-A7AD-8AF36FA3DBE3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45695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404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3617.6013650827608</v>
      </c>
      <c r="C7" s="23">
        <f>L34/2.0185</f>
        <v>0</v>
      </c>
      <c r="D7" s="24"/>
      <c r="E7" s="25"/>
      <c r="F7" s="26">
        <f>B7+C7+E7</f>
        <v>3617.6013650827608</v>
      </c>
      <c r="G7" s="27">
        <f>E47</f>
        <v>869.7139141742523</v>
      </c>
      <c r="H7" s="28"/>
      <c r="I7" s="29">
        <f>E47</f>
        <v>869.7139141742523</v>
      </c>
      <c r="J7" s="22">
        <f>F7-I7-H7</f>
        <v>2747.8874509085085</v>
      </c>
      <c r="K7" s="30">
        <v>3800</v>
      </c>
      <c r="L7" s="30">
        <v>2900</v>
      </c>
      <c r="M7" s="31">
        <f>I7</f>
        <v>869.7139141742523</v>
      </c>
      <c r="N7" s="32">
        <f>+F47</f>
        <v>7.69</v>
      </c>
      <c r="O7" s="33">
        <f>M7*N7</f>
        <v>6688.1</v>
      </c>
      <c r="P7" s="34">
        <f>+L7-J7</f>
        <v>152.11254909149147</v>
      </c>
      <c r="Q7" s="35" t="s">
        <v>28</v>
      </c>
    </row>
    <row r="8" spans="1:17" s="35" customFormat="1" x14ac:dyDescent="0.25">
      <c r="A8" s="36" t="s">
        <v>139</v>
      </c>
      <c r="B8" s="37">
        <v>1429.4560588435068</v>
      </c>
      <c r="C8" s="38">
        <f>L30</f>
        <v>500</v>
      </c>
      <c r="D8" s="39"/>
      <c r="E8" s="40"/>
      <c r="F8" s="41">
        <f>B8+C8+E8</f>
        <v>1929.4560588435068</v>
      </c>
      <c r="G8" s="42">
        <f>E48</f>
        <v>183.8164665523156</v>
      </c>
      <c r="H8" s="40"/>
      <c r="I8" s="43">
        <f>E48</f>
        <v>183.8164665523156</v>
      </c>
      <c r="J8" s="37">
        <f>F8-I8-H8</f>
        <v>1745.6395922911911</v>
      </c>
      <c r="K8" s="30">
        <v>1420</v>
      </c>
      <c r="L8" s="30">
        <v>1730</v>
      </c>
      <c r="M8" s="44">
        <f>I8</f>
        <v>183.8164665523156</v>
      </c>
      <c r="N8" s="32">
        <f>+F48</f>
        <v>17.489999999999998</v>
      </c>
      <c r="O8" s="45">
        <f>M8*N8</f>
        <v>3214.95</v>
      </c>
      <c r="P8" s="34">
        <f>+L8-J8</f>
        <v>-15.639592291191093</v>
      </c>
    </row>
    <row r="9" spans="1:17" s="35" customFormat="1" x14ac:dyDescent="0.25">
      <c r="A9" s="36" t="s">
        <v>140</v>
      </c>
      <c r="B9" s="37">
        <v>2090.1698960489389</v>
      </c>
      <c r="C9" s="38">
        <f>L31</f>
        <v>1000</v>
      </c>
      <c r="D9" s="39"/>
      <c r="E9" s="40"/>
      <c r="F9" s="41">
        <f>B9+C9+E9</f>
        <v>3090.1698960489389</v>
      </c>
      <c r="G9" s="42">
        <f>E49</f>
        <v>550.73983739837399</v>
      </c>
      <c r="H9" s="40"/>
      <c r="I9" s="43">
        <f>E49</f>
        <v>550.73983739837399</v>
      </c>
      <c r="J9" s="37">
        <f>F9-I9-H9</f>
        <v>2539.4300586505651</v>
      </c>
      <c r="K9" s="30">
        <v>2080</v>
      </c>
      <c r="L9" s="30">
        <v>2520</v>
      </c>
      <c r="M9" s="44">
        <f>I9</f>
        <v>550.73983739837399</v>
      </c>
      <c r="N9" s="32">
        <f>+F49</f>
        <v>15.99</v>
      </c>
      <c r="O9" s="45">
        <f>M9*N9</f>
        <v>8806.33</v>
      </c>
      <c r="P9" s="34">
        <f>+L9-J9</f>
        <v>-19.430058650565115</v>
      </c>
    </row>
    <row r="10" spans="1:17" s="35" customFormat="1" ht="15.6" thickBot="1" x14ac:dyDescent="0.3">
      <c r="A10" s="46" t="s">
        <v>32</v>
      </c>
      <c r="B10" s="47">
        <v>2367.2477726301527</v>
      </c>
      <c r="C10" s="48">
        <f>L33</f>
        <v>0</v>
      </c>
      <c r="D10" s="49"/>
      <c r="E10" s="50">
        <v>0</v>
      </c>
      <c r="F10" s="51">
        <f>B10+C10+E10</f>
        <v>2367.2477726301527</v>
      </c>
      <c r="G10" s="52">
        <f>E51</f>
        <v>158.45311516677157</v>
      </c>
      <c r="H10" s="50"/>
      <c r="I10" s="53">
        <f>E51</f>
        <v>158.45311516677157</v>
      </c>
      <c r="J10" s="47">
        <f>F10-I10-H10</f>
        <v>2208.7946574633811</v>
      </c>
      <c r="K10" s="30">
        <v>2370</v>
      </c>
      <c r="L10" s="30">
        <v>2200</v>
      </c>
      <c r="M10" s="54">
        <f>I10</f>
        <v>158.45311516677157</v>
      </c>
      <c r="N10" s="32">
        <f>+F51</f>
        <v>15.89</v>
      </c>
      <c r="O10" s="55">
        <f>M10*N10</f>
        <v>2517.8200000000002</v>
      </c>
      <c r="P10" s="34">
        <f>+L10-J10</f>
        <v>-8.7946574633810997</v>
      </c>
    </row>
    <row r="11" spans="1:17" s="35" customFormat="1" ht="16.2" thickBot="1" x14ac:dyDescent="0.35">
      <c r="A11" s="56" t="s">
        <v>33</v>
      </c>
      <c r="B11" s="57">
        <f>SUM(B7:B10)</f>
        <v>9504.4750926053603</v>
      </c>
      <c r="C11" s="58">
        <f>SUM(C7:C10)</f>
        <v>1500</v>
      </c>
      <c r="D11" s="59"/>
      <c r="E11" s="60"/>
      <c r="F11" s="61">
        <f>SUM(F7:F10)</f>
        <v>11004.47509260536</v>
      </c>
      <c r="G11" s="62">
        <f>SUM(G7:G10)</f>
        <v>1762.7233332917135</v>
      </c>
      <c r="H11" s="57"/>
      <c r="I11" s="63">
        <f>SUM(I7:I10)</f>
        <v>1762.7233332917135</v>
      </c>
      <c r="J11" s="57">
        <f>SUM(J7:J10)</f>
        <v>9241.7517593136454</v>
      </c>
      <c r="K11" s="64" t="e">
        <f>K7+K8+K9+#REF!+K10</f>
        <v>#REF!</v>
      </c>
      <c r="L11" s="64" t="e">
        <f>L7+L8+L9+#REF!+L10</f>
        <v>#REF!</v>
      </c>
      <c r="M11" s="65">
        <f>SUM(M7:M10)</f>
        <v>1762.7233332917135</v>
      </c>
      <c r="N11" s="66"/>
      <c r="O11" s="67">
        <f>SUM(O7:O10)</f>
        <v>21227.199999999997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1762.7233332917135</v>
      </c>
      <c r="O13" s="82">
        <f>+O11</f>
        <v>21227.199999999997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4682.8599999999997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1242.0999999999999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15302.239999999996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>
        <v>500</v>
      </c>
      <c r="M30" s="140" t="s">
        <v>116</v>
      </c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>
        <v>1000</v>
      </c>
      <c r="M31" s="140" t="s">
        <v>116</v>
      </c>
      <c r="N31" s="140"/>
      <c r="O31" s="140" t="s">
        <v>117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5446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9856.2999999999993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2891.85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1791.01</v>
      </c>
      <c r="F42" s="191">
        <v>1242.0999999999999</v>
      </c>
      <c r="G42" s="186"/>
      <c r="H42" s="84"/>
      <c r="I42" s="106" t="s">
        <v>33</v>
      </c>
      <c r="J42" s="192">
        <f>SUM(J39:J41)-J41</f>
        <v>15302.3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4682.8599999999997</v>
      </c>
      <c r="F43" s="191">
        <f>SUM(F41:F42)</f>
        <v>1242.0999999999999</v>
      </c>
      <c r="G43" s="186">
        <f>SUM(E43:F43)</f>
        <v>5924.9599999999991</v>
      </c>
      <c r="H43" s="84"/>
      <c r="I43" s="5" t="s">
        <v>104</v>
      </c>
      <c r="J43" s="152">
        <f>O27-J42</f>
        <v>-6.0000000003128662E-2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869.7139141742523</v>
      </c>
      <c r="F47" s="32">
        <v>7.69</v>
      </c>
      <c r="G47" s="214">
        <v>6688.1</v>
      </c>
      <c r="L47" s="211"/>
    </row>
    <row r="48" spans="1:15" ht="15.6" x14ac:dyDescent="0.3">
      <c r="D48" s="215" t="s">
        <v>108</v>
      </c>
      <c r="E48" s="216">
        <f>+G48/F48</f>
        <v>183.8164665523156</v>
      </c>
      <c r="F48" s="217">
        <v>17.489999999999998</v>
      </c>
      <c r="G48" s="218">
        <v>3214.95</v>
      </c>
      <c r="L48" s="211"/>
    </row>
    <row r="49" spans="4:13" ht="15.6" x14ac:dyDescent="0.3">
      <c r="D49" s="215" t="s">
        <v>109</v>
      </c>
      <c r="E49" s="216">
        <f>+G49/F49</f>
        <v>550.73983739837399</v>
      </c>
      <c r="F49" s="217">
        <v>15.99</v>
      </c>
      <c r="G49" s="218">
        <v>8806.33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158.45311516677157</v>
      </c>
      <c r="F51" s="221">
        <v>15.89</v>
      </c>
      <c r="G51" s="222">
        <v>2517.8200000000002</v>
      </c>
      <c r="L51" s="211"/>
      <c r="M51" s="211"/>
    </row>
    <row r="52" spans="4:13" ht="16.2" thickBot="1" x14ac:dyDescent="0.35">
      <c r="D52" s="223"/>
      <c r="E52" s="224">
        <f>SUM(E47:E51)</f>
        <v>1762.7233332917135</v>
      </c>
      <c r="F52" s="225"/>
      <c r="G52" s="226">
        <f>G47+G48+G49+G51</f>
        <v>21227.199999999997</v>
      </c>
      <c r="J52" s="227">
        <f>G52-E43-F43-J42</f>
        <v>-6.0000000003128662E-2</v>
      </c>
      <c r="L52" s="211"/>
    </row>
  </sheetData>
  <mergeCells count="53"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35:B35"/>
    <mergeCell ref="A36:B36"/>
    <mergeCell ref="A37:D37"/>
    <mergeCell ref="A38:D38"/>
    <mergeCell ref="I38:K38"/>
    <mergeCell ref="A44:C44"/>
    <mergeCell ref="L39:M39"/>
    <mergeCell ref="N39:O39"/>
    <mergeCell ref="A40:D40"/>
    <mergeCell ref="A41:D41"/>
    <mergeCell ref="A42:D42"/>
    <mergeCell ref="A43:D43"/>
    <mergeCell ref="A39:D39"/>
  </mergeCells>
  <conditionalFormatting sqref="P7:P11">
    <cfRule type="cellIs" dxfId="42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DB6E005-CADD-46E3-B57E-D5A45E58223F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9C84-8207-47AE-BA80-27A2BE6131C8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45696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405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2747.8874509085085</v>
      </c>
      <c r="C7" s="23">
        <f>L34/2.0185</f>
        <v>0</v>
      </c>
      <c r="D7" s="24"/>
      <c r="E7" s="25"/>
      <c r="F7" s="26">
        <f>B7+C7+E7</f>
        <v>2747.8874509085085</v>
      </c>
      <c r="G7" s="27">
        <f>E47</f>
        <v>930.27308192457735</v>
      </c>
      <c r="H7" s="28"/>
      <c r="I7" s="29">
        <f>E47</f>
        <v>930.27308192457735</v>
      </c>
      <c r="J7" s="22">
        <f>F7-I7-H7</f>
        <v>1817.6143689839312</v>
      </c>
      <c r="K7" s="30">
        <v>2900</v>
      </c>
      <c r="L7" s="30">
        <v>1900</v>
      </c>
      <c r="M7" s="31">
        <f>I7</f>
        <v>930.27308192457735</v>
      </c>
      <c r="N7" s="32">
        <f>+F47</f>
        <v>7.69</v>
      </c>
      <c r="O7" s="33">
        <f>M7*N7</f>
        <v>7153.8</v>
      </c>
      <c r="P7" s="34">
        <f>+L7-J7</f>
        <v>82.385631016068828</v>
      </c>
      <c r="Q7" s="35" t="s">
        <v>28</v>
      </c>
    </row>
    <row r="8" spans="1:17" s="35" customFormat="1" x14ac:dyDescent="0.25">
      <c r="A8" s="36" t="s">
        <v>139</v>
      </c>
      <c r="B8" s="37">
        <v>1745.6395922911911</v>
      </c>
      <c r="C8" s="38">
        <f>L30</f>
        <v>0</v>
      </c>
      <c r="D8" s="39"/>
      <c r="E8" s="40"/>
      <c r="F8" s="41">
        <f>B8+C8+E8</f>
        <v>1745.6395922911911</v>
      </c>
      <c r="G8" s="42">
        <f>E48</f>
        <v>178.36935391652372</v>
      </c>
      <c r="H8" s="40"/>
      <c r="I8" s="43">
        <f>E48</f>
        <v>178.36935391652372</v>
      </c>
      <c r="J8" s="37">
        <f>F8-I8-H8</f>
        <v>1567.2702383746673</v>
      </c>
      <c r="K8" s="30">
        <v>1730</v>
      </c>
      <c r="L8" s="30">
        <v>1550</v>
      </c>
      <c r="M8" s="44">
        <f>I8</f>
        <v>178.36935391652372</v>
      </c>
      <c r="N8" s="32">
        <f>+F48</f>
        <v>17.489999999999998</v>
      </c>
      <c r="O8" s="45">
        <f>M8*N8</f>
        <v>3119.6799999999994</v>
      </c>
      <c r="P8" s="34">
        <f>+L8-J8</f>
        <v>-17.270238374667315</v>
      </c>
    </row>
    <row r="9" spans="1:17" s="35" customFormat="1" x14ac:dyDescent="0.25">
      <c r="A9" s="36" t="s">
        <v>140</v>
      </c>
      <c r="B9" s="37">
        <v>2539.4300586505651</v>
      </c>
      <c r="C9" s="38">
        <f>L31</f>
        <v>0</v>
      </c>
      <c r="D9" s="39"/>
      <c r="E9" s="40"/>
      <c r="F9" s="41">
        <f>B9+C9+E9</f>
        <v>2539.4300586505651</v>
      </c>
      <c r="G9" s="42">
        <f>E49</f>
        <v>600.72920575359603</v>
      </c>
      <c r="H9" s="40"/>
      <c r="I9" s="43">
        <f>E49</f>
        <v>600.72920575359603</v>
      </c>
      <c r="J9" s="37">
        <f>F9-I9-H9</f>
        <v>1938.7008528969691</v>
      </c>
      <c r="K9" s="30">
        <v>2520</v>
      </c>
      <c r="L9" s="30">
        <v>1920</v>
      </c>
      <c r="M9" s="44">
        <f>I9</f>
        <v>600.72920575359603</v>
      </c>
      <c r="N9" s="32">
        <f>+F49</f>
        <v>15.99</v>
      </c>
      <c r="O9" s="45">
        <f>M9*N9</f>
        <v>9605.66</v>
      </c>
      <c r="P9" s="34">
        <f>+L9-J9</f>
        <v>-18.700852896969081</v>
      </c>
    </row>
    <row r="10" spans="1:17" s="35" customFormat="1" ht="15.6" thickBot="1" x14ac:dyDescent="0.3">
      <c r="A10" s="46" t="s">
        <v>32</v>
      </c>
      <c r="B10" s="47">
        <v>2208.7946574633811</v>
      </c>
      <c r="C10" s="48">
        <f>L33</f>
        <v>0</v>
      </c>
      <c r="D10" s="49"/>
      <c r="E10" s="50">
        <v>0</v>
      </c>
      <c r="F10" s="51">
        <f>B10+C10+E10</f>
        <v>2208.7946574633811</v>
      </c>
      <c r="G10" s="52">
        <f>E51</f>
        <v>270.52800503461293</v>
      </c>
      <c r="H10" s="50"/>
      <c r="I10" s="53">
        <f>E51</f>
        <v>270.52800503461293</v>
      </c>
      <c r="J10" s="47">
        <f>F10-I10-H10</f>
        <v>1938.2666524287681</v>
      </c>
      <c r="K10" s="30">
        <v>2200</v>
      </c>
      <c r="L10" s="30">
        <v>1940</v>
      </c>
      <c r="M10" s="54">
        <f>I10</f>
        <v>270.52800503461293</v>
      </c>
      <c r="N10" s="32">
        <f>+F51</f>
        <v>15.89</v>
      </c>
      <c r="O10" s="55">
        <f>M10*N10</f>
        <v>4298.6899999999996</v>
      </c>
      <c r="P10" s="34">
        <f>+L10-J10</f>
        <v>1.7333475712318887</v>
      </c>
    </row>
    <row r="11" spans="1:17" s="35" customFormat="1" ht="16.2" thickBot="1" x14ac:dyDescent="0.35">
      <c r="A11" s="56" t="s">
        <v>33</v>
      </c>
      <c r="B11" s="57">
        <f>SUM(B7:B10)</f>
        <v>9241.7517593136454</v>
      </c>
      <c r="C11" s="58">
        <f>SUM(C7:C10)</f>
        <v>0</v>
      </c>
      <c r="D11" s="59"/>
      <c r="E11" s="60"/>
      <c r="F11" s="61">
        <f>SUM(F7:F10)</f>
        <v>9241.7517593136454</v>
      </c>
      <c r="G11" s="62">
        <f>SUM(G7:G10)</f>
        <v>1979.8996466293102</v>
      </c>
      <c r="H11" s="57"/>
      <c r="I11" s="63">
        <f>SUM(I7:I10)</f>
        <v>1979.8996466293102</v>
      </c>
      <c r="J11" s="57">
        <f>SUM(J7:J10)</f>
        <v>7261.8521126843352</v>
      </c>
      <c r="K11" s="64" t="e">
        <f>K7+K8+K9+#REF!+K10</f>
        <v>#REF!</v>
      </c>
      <c r="L11" s="64" t="e">
        <f>L7+L8+L9+#REF!+L10</f>
        <v>#REF!</v>
      </c>
      <c r="M11" s="65">
        <f>SUM(M7:M10)</f>
        <v>1979.8996466293102</v>
      </c>
      <c r="N11" s="66"/>
      <c r="O11" s="67">
        <f>SUM(O7:O10)</f>
        <v>24177.829999999998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1979.8996466293102</v>
      </c>
      <c r="O13" s="82">
        <f>+O11</f>
        <v>24177.829999999998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3707.44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771.1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300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19399.29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117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/>
      <c r="M34" s="140"/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6382.7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13016.4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1427.25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2280.19</v>
      </c>
      <c r="F42" s="191">
        <v>771.1</v>
      </c>
      <c r="G42" s="186"/>
      <c r="H42" s="84"/>
      <c r="I42" s="106" t="s">
        <v>33</v>
      </c>
      <c r="J42" s="192">
        <f>SUM(J39:J41)-J41</f>
        <v>19399.099999999999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3707.44</v>
      </c>
      <c r="F43" s="191">
        <f>SUM(F41:F42)</f>
        <v>771.1</v>
      </c>
      <c r="G43" s="186">
        <f>SUM(E43:F43)</f>
        <v>4478.54</v>
      </c>
      <c r="H43" s="84"/>
      <c r="I43" s="5" t="s">
        <v>104</v>
      </c>
      <c r="J43" s="152">
        <f>O27-J42</f>
        <v>0.19000000000232831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930.27308192457735</v>
      </c>
      <c r="F47" s="32">
        <v>7.69</v>
      </c>
      <c r="G47" s="214">
        <v>7153.8</v>
      </c>
      <c r="L47" s="211"/>
    </row>
    <row r="48" spans="1:15" ht="15.6" x14ac:dyDescent="0.3">
      <c r="D48" s="215" t="s">
        <v>108</v>
      </c>
      <c r="E48" s="216">
        <f>+G48/F48</f>
        <v>178.36935391652372</v>
      </c>
      <c r="F48" s="217">
        <v>17.489999999999998</v>
      </c>
      <c r="G48" s="218">
        <v>3119.68</v>
      </c>
      <c r="L48" s="211"/>
    </row>
    <row r="49" spans="4:13" ht="15.6" x14ac:dyDescent="0.3">
      <c r="D49" s="215" t="s">
        <v>109</v>
      </c>
      <c r="E49" s="216">
        <f>+G49/F49</f>
        <v>600.72920575359603</v>
      </c>
      <c r="F49" s="217">
        <v>15.99</v>
      </c>
      <c r="G49" s="218">
        <v>9605.66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270.52800503461293</v>
      </c>
      <c r="F51" s="221">
        <v>15.89</v>
      </c>
      <c r="G51" s="222">
        <v>4298.6899999999996</v>
      </c>
      <c r="L51" s="211"/>
      <c r="M51" s="211"/>
    </row>
    <row r="52" spans="4:13" ht="16.2" thickBot="1" x14ac:dyDescent="0.35">
      <c r="D52" s="223"/>
      <c r="E52" s="224">
        <f>SUM(E47:E51)</f>
        <v>1979.8996466293102</v>
      </c>
      <c r="F52" s="225"/>
      <c r="G52" s="226">
        <f>G47+G48+G49+G51</f>
        <v>24177.829999999998</v>
      </c>
      <c r="J52" s="227">
        <f>G52-E43-F43-J42</f>
        <v>300.19000000000233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40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322A0F3-C7C1-4219-BDC9-5A9AB8596B25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1251-125B-485B-8DB8-492FC780DA8B}">
  <dimension ref="A1:Q52"/>
  <sheetViews>
    <sheetView zoomScale="87" zoomScaleNormal="87" workbookViewId="0">
      <selection activeCell="C4" sqref="A4:XFD4"/>
    </sheetView>
  </sheetViews>
  <sheetFormatPr baseColWidth="10" defaultColWidth="5.6640625" defaultRowHeight="15" x14ac:dyDescent="0.25"/>
  <cols>
    <col min="1" max="1" width="7.6640625" style="5" customWidth="1"/>
    <col min="2" max="2" width="12.88671875" style="5" customWidth="1"/>
    <col min="3" max="3" width="11.33203125" style="5" customWidth="1"/>
    <col min="4" max="4" width="5.88671875" style="5" customWidth="1"/>
    <col min="5" max="5" width="17.44140625" style="5" customWidth="1"/>
    <col min="6" max="6" width="15.5546875" style="5" customWidth="1"/>
    <col min="7" max="7" width="14.88671875" style="5" customWidth="1"/>
    <col min="8" max="8" width="12.6640625" style="5" customWidth="1"/>
    <col min="9" max="9" width="15.6640625" style="5" customWidth="1"/>
    <col min="10" max="10" width="16.109375" style="5" bestFit="1" customWidth="1"/>
    <col min="11" max="11" width="15" style="5" customWidth="1"/>
    <col min="12" max="12" width="15.44140625" style="5" customWidth="1"/>
    <col min="13" max="13" width="18.33203125" style="5" customWidth="1"/>
    <col min="14" max="14" width="18.88671875" style="5" customWidth="1"/>
    <col min="15" max="15" width="17" style="5" customWidth="1"/>
    <col min="16" max="16" width="11.109375" style="5" customWidth="1"/>
    <col min="17" max="17" width="11.44140625" style="5" customWidth="1"/>
    <col min="18" max="16384" width="5.6640625" style="5"/>
  </cols>
  <sheetData>
    <row r="1" spans="1:17" ht="20.100000000000001" customHeight="1" x14ac:dyDescent="0.25">
      <c r="A1" s="230"/>
      <c r="B1" s="231"/>
      <c r="C1" s="231"/>
      <c r="D1" s="231"/>
      <c r="E1" s="231"/>
      <c r="F1" s="231"/>
      <c r="G1" s="231"/>
      <c r="H1" s="231"/>
      <c r="I1" s="1" t="s">
        <v>0</v>
      </c>
      <c r="J1" s="235" t="s">
        <v>1</v>
      </c>
      <c r="K1" s="236"/>
      <c r="L1" s="236"/>
      <c r="M1" s="3" t="s">
        <v>2</v>
      </c>
      <c r="N1" s="2">
        <v>25</v>
      </c>
      <c r="O1" s="4"/>
    </row>
    <row r="2" spans="1:17" ht="20.100000000000001" customHeight="1" x14ac:dyDescent="0.25">
      <c r="A2" s="232"/>
      <c r="B2" s="233"/>
      <c r="C2" s="233"/>
      <c r="D2" s="233"/>
      <c r="E2" s="233"/>
      <c r="F2" s="233"/>
      <c r="G2" s="233"/>
      <c r="H2" s="233"/>
      <c r="I2" s="6" t="s">
        <v>3</v>
      </c>
      <c r="J2" s="237" t="s">
        <v>4</v>
      </c>
      <c r="K2" s="238"/>
      <c r="L2" s="7" t="s">
        <v>5</v>
      </c>
      <c r="M2" s="8" t="s">
        <v>6</v>
      </c>
      <c r="N2" s="9">
        <v>45697</v>
      </c>
      <c r="O2" s="10" t="s">
        <v>111</v>
      </c>
      <c r="P2" s="11">
        <v>45292</v>
      </c>
    </row>
    <row r="3" spans="1:17" ht="20.100000000000001" customHeight="1" x14ac:dyDescent="0.3">
      <c r="A3" s="234"/>
      <c r="B3" s="233"/>
      <c r="C3" s="233"/>
      <c r="D3" s="233"/>
      <c r="E3" s="233"/>
      <c r="F3" s="233"/>
      <c r="G3" s="233"/>
      <c r="H3" s="233"/>
      <c r="I3" s="300" t="s">
        <v>7</v>
      </c>
      <c r="J3" s="301"/>
      <c r="K3" s="302"/>
      <c r="L3" s="302"/>
      <c r="M3" s="303" t="s">
        <v>8</v>
      </c>
      <c r="N3" s="12">
        <f>+N2-P2+1</f>
        <v>406</v>
      </c>
      <c r="O3" s="304"/>
    </row>
    <row r="4" spans="1:17" s="310" customFormat="1" ht="20.100000000000001" customHeight="1" thickBot="1" x14ac:dyDescent="0.35">
      <c r="I4" s="311"/>
      <c r="J4" s="312"/>
      <c r="K4" s="312"/>
      <c r="L4" s="312"/>
      <c r="M4" s="312"/>
      <c r="N4" s="313"/>
      <c r="O4" s="312"/>
    </row>
    <row r="5" spans="1:17" ht="15" customHeight="1" thickBot="1" x14ac:dyDescent="0.3">
      <c r="A5" s="239" t="s">
        <v>9</v>
      </c>
      <c r="B5" s="239" t="s">
        <v>10</v>
      </c>
      <c r="C5" s="305" t="s">
        <v>11</v>
      </c>
      <c r="D5" s="306"/>
      <c r="E5" s="306"/>
      <c r="F5" s="307"/>
      <c r="G5" s="308" t="s">
        <v>12</v>
      </c>
      <c r="H5" s="306"/>
      <c r="I5" s="309"/>
      <c r="J5" s="239" t="s">
        <v>13</v>
      </c>
      <c r="K5" s="308" t="s">
        <v>14</v>
      </c>
      <c r="L5" s="307"/>
      <c r="M5" s="308" t="s">
        <v>15</v>
      </c>
      <c r="N5" s="306"/>
      <c r="O5" s="307"/>
    </row>
    <row r="6" spans="1:17" s="20" customFormat="1" ht="30.6" thickBot="1" x14ac:dyDescent="0.35">
      <c r="A6" s="240"/>
      <c r="B6" s="241"/>
      <c r="C6" s="14" t="s">
        <v>16</v>
      </c>
      <c r="D6" s="15"/>
      <c r="E6" s="16" t="s">
        <v>17</v>
      </c>
      <c r="F6" s="17" t="s">
        <v>18</v>
      </c>
      <c r="G6" s="16" t="s">
        <v>19</v>
      </c>
      <c r="H6" s="16" t="s">
        <v>20</v>
      </c>
      <c r="I6" s="16" t="s">
        <v>21</v>
      </c>
      <c r="J6" s="240"/>
      <c r="K6" s="16" t="s">
        <v>22</v>
      </c>
      <c r="L6" s="18" t="s">
        <v>23</v>
      </c>
      <c r="M6" s="18" t="s">
        <v>24</v>
      </c>
      <c r="N6" s="16" t="s">
        <v>25</v>
      </c>
      <c r="O6" s="19" t="s">
        <v>26</v>
      </c>
    </row>
    <row r="7" spans="1:17" s="35" customFormat="1" x14ac:dyDescent="0.25">
      <c r="A7" s="21" t="s">
        <v>27</v>
      </c>
      <c r="B7" s="22">
        <v>1817.6143689839312</v>
      </c>
      <c r="C7" s="23">
        <f>L34/2.0185</f>
        <v>2794.1540748080256</v>
      </c>
      <c r="D7" s="24"/>
      <c r="E7" s="25"/>
      <c r="F7" s="26">
        <f>B7+C7+E7</f>
        <v>4611.768443791957</v>
      </c>
      <c r="G7" s="27">
        <f>E47</f>
        <v>804.30429128738626</v>
      </c>
      <c r="H7" s="28"/>
      <c r="I7" s="29">
        <f>E47</f>
        <v>804.30429128738626</v>
      </c>
      <c r="J7" s="22">
        <f>F7-I7-H7</f>
        <v>3807.4641525045708</v>
      </c>
      <c r="K7" s="30">
        <v>1900</v>
      </c>
      <c r="L7" s="30">
        <v>4000</v>
      </c>
      <c r="M7" s="31">
        <f>I7</f>
        <v>804.30429128738626</v>
      </c>
      <c r="N7" s="32">
        <f>+F47</f>
        <v>7.69</v>
      </c>
      <c r="O7" s="33">
        <f>M7*N7</f>
        <v>6185.1</v>
      </c>
      <c r="P7" s="34">
        <f>+L7-J7</f>
        <v>192.53584749542915</v>
      </c>
      <c r="Q7" s="35" t="s">
        <v>28</v>
      </c>
    </row>
    <row r="8" spans="1:17" s="35" customFormat="1" x14ac:dyDescent="0.25">
      <c r="A8" s="36" t="s">
        <v>139</v>
      </c>
      <c r="B8" s="37">
        <v>1567.2702383746673</v>
      </c>
      <c r="C8" s="38">
        <f>L30</f>
        <v>0</v>
      </c>
      <c r="D8" s="39"/>
      <c r="E8" s="40"/>
      <c r="F8" s="41">
        <f>B8+C8+E8</f>
        <v>1567.2702383746673</v>
      </c>
      <c r="G8" s="42">
        <f>E48</f>
        <v>181.75929102344196</v>
      </c>
      <c r="H8" s="40"/>
      <c r="I8" s="43">
        <f>E48</f>
        <v>181.75929102344196</v>
      </c>
      <c r="J8" s="37">
        <f>F8-I8-H8</f>
        <v>1385.5109473512252</v>
      </c>
      <c r="K8" s="30">
        <v>1550</v>
      </c>
      <c r="L8" s="30">
        <v>1370</v>
      </c>
      <c r="M8" s="44">
        <f>I8</f>
        <v>181.75929102344196</v>
      </c>
      <c r="N8" s="32">
        <f>+F48</f>
        <v>17.489999999999998</v>
      </c>
      <c r="O8" s="45">
        <f>M8*N8</f>
        <v>3178.97</v>
      </c>
      <c r="P8" s="34">
        <f>+L8-J8</f>
        <v>-15.510947351225241</v>
      </c>
    </row>
    <row r="9" spans="1:17" s="35" customFormat="1" x14ac:dyDescent="0.25">
      <c r="A9" s="36" t="s">
        <v>140</v>
      </c>
      <c r="B9" s="37">
        <v>1938.7008528969691</v>
      </c>
      <c r="C9" s="38">
        <f>L31</f>
        <v>0</v>
      </c>
      <c r="D9" s="39"/>
      <c r="E9" s="40"/>
      <c r="F9" s="41">
        <f>B9+C9+E9</f>
        <v>1938.7008528969691</v>
      </c>
      <c r="G9" s="42">
        <f>E49</f>
        <v>500.17073170731703</v>
      </c>
      <c r="H9" s="40"/>
      <c r="I9" s="43">
        <f>E49</f>
        <v>500.17073170731703</v>
      </c>
      <c r="J9" s="37">
        <f>F9-I9-H9</f>
        <v>1438.5301211896522</v>
      </c>
      <c r="K9" s="30">
        <v>1920</v>
      </c>
      <c r="L9" s="30">
        <v>1410</v>
      </c>
      <c r="M9" s="44">
        <f>I9</f>
        <v>500.17073170731703</v>
      </c>
      <c r="N9" s="32">
        <f>+F49</f>
        <v>15.99</v>
      </c>
      <c r="O9" s="45">
        <f>M9*N9</f>
        <v>7997.73</v>
      </c>
      <c r="P9" s="34">
        <f>+L9-J9</f>
        <v>-28.530121189652164</v>
      </c>
    </row>
    <row r="10" spans="1:17" s="35" customFormat="1" ht="15.6" thickBot="1" x14ac:dyDescent="0.3">
      <c r="A10" s="46" t="s">
        <v>32</v>
      </c>
      <c r="B10" s="47">
        <v>1938.2666524287681</v>
      </c>
      <c r="C10" s="48">
        <f>L33</f>
        <v>0</v>
      </c>
      <c r="D10" s="49"/>
      <c r="E10" s="50">
        <v>0</v>
      </c>
      <c r="F10" s="51">
        <f>B10+C10+E10</f>
        <v>1938.2666524287681</v>
      </c>
      <c r="G10" s="52">
        <f>E51</f>
        <v>127.28130899937067</v>
      </c>
      <c r="H10" s="50"/>
      <c r="I10" s="53">
        <f>E51</f>
        <v>127.28130899937067</v>
      </c>
      <c r="J10" s="47">
        <f>F10-I10-H10</f>
        <v>1810.9853434293975</v>
      </c>
      <c r="K10" s="30">
        <v>1940</v>
      </c>
      <c r="L10" s="30">
        <v>1810</v>
      </c>
      <c r="M10" s="54">
        <f>I10</f>
        <v>127.28130899937067</v>
      </c>
      <c r="N10" s="32">
        <f>+F51</f>
        <v>15.89</v>
      </c>
      <c r="O10" s="55">
        <f>M10*N10</f>
        <v>2022.5</v>
      </c>
      <c r="P10" s="34">
        <f>+L10-J10</f>
        <v>-0.98534342939751696</v>
      </c>
    </row>
    <row r="11" spans="1:17" s="35" customFormat="1" ht="16.2" thickBot="1" x14ac:dyDescent="0.35">
      <c r="A11" s="56" t="s">
        <v>33</v>
      </c>
      <c r="B11" s="57">
        <f>SUM(B7:B10)</f>
        <v>7261.8521126843352</v>
      </c>
      <c r="C11" s="58">
        <f>SUM(C7:C10)</f>
        <v>2794.1540748080256</v>
      </c>
      <c r="D11" s="59"/>
      <c r="E11" s="60"/>
      <c r="F11" s="61">
        <f>SUM(F7:F10)</f>
        <v>10056.006187492361</v>
      </c>
      <c r="G11" s="62">
        <f>SUM(G7:G10)</f>
        <v>1613.5156230175157</v>
      </c>
      <c r="H11" s="57"/>
      <c r="I11" s="63">
        <f>SUM(I7:I10)</f>
        <v>1613.5156230175157</v>
      </c>
      <c r="J11" s="57">
        <f>SUM(J7:J10)</f>
        <v>8442.4905644748451</v>
      </c>
      <c r="K11" s="64" t="e">
        <f>K7+K8+K9+#REF!+K10</f>
        <v>#REF!</v>
      </c>
      <c r="L11" s="64" t="e">
        <f>L7+L8+L9+#REF!+L10</f>
        <v>#REF!</v>
      </c>
      <c r="M11" s="65">
        <f>SUM(M7:M10)</f>
        <v>1613.5156230175157</v>
      </c>
      <c r="N11" s="66"/>
      <c r="O11" s="67">
        <f>SUM(O7:O10)</f>
        <v>19384.3</v>
      </c>
    </row>
    <row r="12" spans="1:17" s="20" customFormat="1" ht="24" customHeight="1" thickBot="1" x14ac:dyDescent="0.35">
      <c r="A12" s="242" t="s">
        <v>34</v>
      </c>
      <c r="B12" s="243"/>
      <c r="C12" s="16" t="s">
        <v>35</v>
      </c>
      <c r="D12" s="16" t="s">
        <v>36</v>
      </c>
      <c r="E12" s="68" t="s">
        <v>37</v>
      </c>
      <c r="F12" s="18" t="s">
        <v>38</v>
      </c>
      <c r="G12" s="69" t="s">
        <v>39</v>
      </c>
      <c r="H12" s="13" t="s">
        <v>40</v>
      </c>
      <c r="I12" s="68" t="s">
        <v>41</v>
      </c>
      <c r="J12" s="16" t="s">
        <v>42</v>
      </c>
      <c r="K12" s="19" t="s">
        <v>43</v>
      </c>
      <c r="L12" s="244">
        <v>2</v>
      </c>
      <c r="M12" s="245"/>
      <c r="N12" s="18" t="s">
        <v>44</v>
      </c>
      <c r="O12" s="70" t="s">
        <v>45</v>
      </c>
    </row>
    <row r="13" spans="1:17" ht="15" customHeight="1" x14ac:dyDescent="0.25">
      <c r="A13" s="71"/>
      <c r="B13" s="72"/>
      <c r="C13" s="73"/>
      <c r="D13" s="74"/>
      <c r="E13" s="75"/>
      <c r="F13" s="76"/>
      <c r="G13" s="77"/>
      <c r="H13" s="78"/>
      <c r="I13" s="79" t="s">
        <v>46</v>
      </c>
      <c r="J13" s="80"/>
      <c r="K13" s="80" t="s">
        <v>47</v>
      </c>
      <c r="L13" s="246" t="s">
        <v>48</v>
      </c>
      <c r="M13" s="247"/>
      <c r="N13" s="81">
        <f>+M11</f>
        <v>1613.5156230175157</v>
      </c>
      <c r="O13" s="82">
        <f>+O11</f>
        <v>19384.3</v>
      </c>
    </row>
    <row r="14" spans="1:17" ht="15" customHeight="1" x14ac:dyDescent="0.25">
      <c r="A14" s="71"/>
      <c r="B14" s="72"/>
      <c r="C14" s="83"/>
      <c r="D14" s="84"/>
      <c r="E14" s="85"/>
      <c r="F14" s="76"/>
      <c r="G14" s="77"/>
      <c r="H14" s="78"/>
      <c r="I14" s="86" t="s">
        <v>49</v>
      </c>
      <c r="J14" s="87"/>
      <c r="K14" s="83" t="s">
        <v>47</v>
      </c>
      <c r="L14" s="228" t="s">
        <v>50</v>
      </c>
      <c r="M14" s="229"/>
      <c r="N14" s="88">
        <v>0</v>
      </c>
      <c r="O14" s="89"/>
    </row>
    <row r="15" spans="1:17" ht="15" customHeight="1" thickBot="1" x14ac:dyDescent="0.3">
      <c r="A15" s="71"/>
      <c r="B15" s="72"/>
      <c r="C15" s="83"/>
      <c r="D15" s="84"/>
      <c r="E15" s="85"/>
      <c r="F15" s="76"/>
      <c r="G15" s="77"/>
      <c r="H15" s="78"/>
      <c r="I15" s="90"/>
      <c r="J15" s="87"/>
      <c r="K15" s="91"/>
      <c r="L15" s="228" t="s">
        <v>51</v>
      </c>
      <c r="M15" s="229"/>
      <c r="N15" s="88">
        <v>0</v>
      </c>
      <c r="O15" s="89">
        <f>E43</f>
        <v>2958.01</v>
      </c>
    </row>
    <row r="16" spans="1:17" ht="15" customHeight="1" x14ac:dyDescent="0.25">
      <c r="A16" s="71"/>
      <c r="B16" s="72"/>
      <c r="C16" s="83"/>
      <c r="D16" s="84"/>
      <c r="E16" s="85"/>
      <c r="F16" s="76"/>
      <c r="G16" s="77"/>
      <c r="H16" s="78"/>
      <c r="I16" s="235" t="s">
        <v>50</v>
      </c>
      <c r="J16" s="250"/>
      <c r="K16" s="92"/>
      <c r="L16" s="251" t="s">
        <v>52</v>
      </c>
      <c r="M16" s="252"/>
      <c r="N16" s="93">
        <v>0</v>
      </c>
      <c r="O16" s="94">
        <f>F43</f>
        <v>1501.1</v>
      </c>
    </row>
    <row r="17" spans="1:16" ht="15" customHeight="1" thickBot="1" x14ac:dyDescent="0.3">
      <c r="A17" s="71"/>
      <c r="B17" s="72"/>
      <c r="C17" s="83"/>
      <c r="D17" s="84"/>
      <c r="E17" s="85"/>
      <c r="F17" s="76"/>
      <c r="G17" s="77"/>
      <c r="H17" s="95"/>
      <c r="I17" s="253" t="s">
        <v>53</v>
      </c>
      <c r="J17" s="254"/>
      <c r="K17" s="96"/>
      <c r="L17" s="251" t="s">
        <v>54</v>
      </c>
      <c r="M17" s="252"/>
      <c r="N17" s="93">
        <v>0</v>
      </c>
      <c r="O17" s="97">
        <v>0</v>
      </c>
    </row>
    <row r="18" spans="1:16" ht="15" customHeight="1" x14ac:dyDescent="0.3">
      <c r="A18" s="71"/>
      <c r="B18" s="72"/>
      <c r="C18" s="83"/>
      <c r="D18" s="84"/>
      <c r="E18" s="85"/>
      <c r="F18" s="76"/>
      <c r="G18" s="77"/>
      <c r="H18" s="95"/>
      <c r="I18" s="98" t="s">
        <v>55</v>
      </c>
      <c r="J18" s="99"/>
      <c r="K18" s="96"/>
      <c r="L18" s="251" t="s">
        <v>56</v>
      </c>
      <c r="M18" s="252"/>
      <c r="N18" s="93">
        <v>0</v>
      </c>
      <c r="O18" s="94">
        <v>0</v>
      </c>
    </row>
    <row r="19" spans="1:16" ht="15" customHeight="1" x14ac:dyDescent="0.25">
      <c r="A19" s="71"/>
      <c r="B19" s="72"/>
      <c r="C19" s="83"/>
      <c r="D19" s="84"/>
      <c r="E19" s="85"/>
      <c r="F19" s="76"/>
      <c r="G19" s="77"/>
      <c r="H19" s="95"/>
      <c r="I19" s="100" t="s">
        <v>57</v>
      </c>
      <c r="J19" s="101">
        <v>0</v>
      </c>
      <c r="K19" s="96"/>
      <c r="L19" s="255" t="s">
        <v>58</v>
      </c>
      <c r="M19" s="256"/>
      <c r="N19" s="93">
        <v>0</v>
      </c>
      <c r="O19" s="94">
        <v>0</v>
      </c>
    </row>
    <row r="20" spans="1:16" ht="15" customHeight="1" thickBot="1" x14ac:dyDescent="0.35">
      <c r="A20" s="71"/>
      <c r="B20" s="72"/>
      <c r="C20" s="83"/>
      <c r="D20" s="84"/>
      <c r="E20" s="85"/>
      <c r="F20" s="76"/>
      <c r="G20" s="77"/>
      <c r="H20" s="95"/>
      <c r="I20" s="102" t="s">
        <v>59</v>
      </c>
      <c r="J20" s="103"/>
      <c r="K20" s="96"/>
      <c r="L20" s="257" t="s">
        <v>60</v>
      </c>
      <c r="M20" s="258"/>
      <c r="N20" s="104">
        <v>0</v>
      </c>
      <c r="O20" s="105">
        <v>0</v>
      </c>
    </row>
    <row r="21" spans="1:16" ht="15" customHeight="1" thickBot="1" x14ac:dyDescent="0.35">
      <c r="A21" s="71"/>
      <c r="B21" s="72"/>
      <c r="C21" s="83"/>
      <c r="D21" s="84"/>
      <c r="E21" s="85"/>
      <c r="F21" s="76"/>
      <c r="G21" s="77"/>
      <c r="H21" s="95"/>
      <c r="I21" s="106" t="s">
        <v>55</v>
      </c>
      <c r="J21" s="107">
        <f>+J18+J19-J20</f>
        <v>0</v>
      </c>
      <c r="K21" s="96"/>
      <c r="L21" s="255" t="s">
        <v>61</v>
      </c>
      <c r="M21" s="259"/>
      <c r="N21" s="93">
        <v>0</v>
      </c>
      <c r="O21" s="94">
        <v>0</v>
      </c>
    </row>
    <row r="22" spans="1:16" ht="15" customHeight="1" thickBot="1" x14ac:dyDescent="0.3">
      <c r="A22" s="71"/>
      <c r="B22" s="72"/>
      <c r="C22" s="83"/>
      <c r="D22" s="84"/>
      <c r="E22" s="85"/>
      <c r="F22" s="76"/>
      <c r="G22" s="77"/>
      <c r="H22" s="95"/>
      <c r="I22" s="253" t="s">
        <v>62</v>
      </c>
      <c r="J22" s="254"/>
      <c r="K22" s="108"/>
      <c r="L22" s="260" t="s">
        <v>63</v>
      </c>
      <c r="M22" s="261"/>
      <c r="N22" s="104">
        <v>0</v>
      </c>
      <c r="O22" s="105">
        <v>0</v>
      </c>
    </row>
    <row r="23" spans="1:16" ht="15" customHeight="1" thickBot="1" x14ac:dyDescent="0.35">
      <c r="A23" s="71"/>
      <c r="B23" s="72"/>
      <c r="C23" s="83"/>
      <c r="D23" s="84"/>
      <c r="E23" s="85"/>
      <c r="F23" s="76"/>
      <c r="G23" s="77"/>
      <c r="H23" s="109"/>
      <c r="I23" s="98" t="s">
        <v>55</v>
      </c>
      <c r="J23" s="99">
        <v>0</v>
      </c>
      <c r="K23" s="110"/>
      <c r="L23" s="262" t="s">
        <v>64</v>
      </c>
      <c r="M23" s="263"/>
      <c r="N23" s="93">
        <v>0</v>
      </c>
      <c r="O23" s="111"/>
    </row>
    <row r="24" spans="1:16" ht="15" customHeight="1" thickBot="1" x14ac:dyDescent="0.35">
      <c r="A24" s="248"/>
      <c r="B24" s="249"/>
      <c r="C24" s="83"/>
      <c r="D24" s="84"/>
      <c r="E24" s="85"/>
      <c r="F24" s="76"/>
      <c r="G24" s="77"/>
      <c r="H24" s="109"/>
      <c r="I24" s="100" t="s">
        <v>65</v>
      </c>
      <c r="J24" s="101">
        <v>0</v>
      </c>
      <c r="K24" s="114"/>
      <c r="L24" s="115" t="s">
        <v>66</v>
      </c>
      <c r="M24" s="116"/>
      <c r="N24" s="117">
        <v>0</v>
      </c>
      <c r="O24" s="118">
        <v>0</v>
      </c>
    </row>
    <row r="25" spans="1:16" ht="15" customHeight="1" x14ac:dyDescent="0.25">
      <c r="A25" s="112"/>
      <c r="B25" s="113"/>
      <c r="C25" s="83"/>
      <c r="D25" s="84"/>
      <c r="E25" s="85"/>
      <c r="F25" s="76"/>
      <c r="G25" s="77"/>
      <c r="H25" s="109"/>
      <c r="I25" s="100" t="s">
        <v>67</v>
      </c>
      <c r="J25" s="101"/>
      <c r="K25" s="119"/>
      <c r="L25" s="115" t="s">
        <v>68</v>
      </c>
      <c r="M25" s="120"/>
      <c r="N25" s="121"/>
      <c r="O25" s="97">
        <v>0</v>
      </c>
    </row>
    <row r="26" spans="1:16" ht="15" customHeight="1" thickBot="1" x14ac:dyDescent="0.3">
      <c r="A26" s="112"/>
      <c r="B26" s="113"/>
      <c r="C26" s="83"/>
      <c r="D26" s="84"/>
      <c r="E26" s="85"/>
      <c r="F26" s="76"/>
      <c r="G26" s="77"/>
      <c r="H26" s="109"/>
      <c r="I26" s="122" t="s">
        <v>69</v>
      </c>
      <c r="J26" s="123">
        <v>0</v>
      </c>
      <c r="K26" s="124"/>
      <c r="L26" s="125"/>
      <c r="M26" s="126"/>
      <c r="N26" s="127"/>
      <c r="O26" s="128"/>
    </row>
    <row r="27" spans="1:16" ht="15" customHeight="1" thickBot="1" x14ac:dyDescent="0.35">
      <c r="A27" s="248"/>
      <c r="B27" s="249"/>
      <c r="C27" s="83"/>
      <c r="D27" s="84"/>
      <c r="E27" s="85"/>
      <c r="F27" s="76"/>
      <c r="G27" s="77"/>
      <c r="H27" s="109"/>
      <c r="I27" s="106" t="s">
        <v>55</v>
      </c>
      <c r="J27" s="107">
        <f>J23+J24+J25-J26</f>
        <v>0</v>
      </c>
      <c r="L27" s="266" t="s">
        <v>70</v>
      </c>
      <c r="M27" s="267"/>
      <c r="N27" s="129"/>
      <c r="O27" s="130">
        <f>O13-O14-O15-O16-O17-O18-O19-O22-O23-O24-O21-O20-O25-O26</f>
        <v>14925.19</v>
      </c>
    </row>
    <row r="28" spans="1:16" ht="15" customHeight="1" thickBot="1" x14ac:dyDescent="0.3">
      <c r="A28" s="248"/>
      <c r="B28" s="249"/>
      <c r="C28" s="83"/>
      <c r="D28" s="84"/>
      <c r="E28" s="85"/>
      <c r="F28" s="76"/>
      <c r="G28" s="77"/>
      <c r="H28" s="131"/>
      <c r="I28" s="253"/>
      <c r="J28" s="253"/>
      <c r="K28" s="244" t="s">
        <v>71</v>
      </c>
      <c r="L28" s="245"/>
      <c r="M28" s="245"/>
      <c r="N28" s="245"/>
      <c r="O28" s="268"/>
    </row>
    <row r="29" spans="1:16" ht="15" customHeight="1" thickBot="1" x14ac:dyDescent="0.35">
      <c r="A29" s="269" t="s">
        <v>72</v>
      </c>
      <c r="B29" s="270"/>
      <c r="C29" s="270"/>
      <c r="D29" s="271"/>
      <c r="E29" s="132" t="e">
        <f>+#REF!</f>
        <v>#REF!</v>
      </c>
      <c r="F29" s="133"/>
      <c r="G29" s="134" t="e">
        <f>+#REF!</f>
        <v>#REF!</v>
      </c>
      <c r="H29" s="109"/>
      <c r="I29" s="98" t="s">
        <v>55</v>
      </c>
      <c r="J29" s="135">
        <v>0</v>
      </c>
      <c r="K29" s="136"/>
      <c r="L29" s="137" t="s">
        <v>73</v>
      </c>
      <c r="M29" s="137" t="s">
        <v>74</v>
      </c>
      <c r="N29" s="137" t="s">
        <v>75</v>
      </c>
      <c r="O29" s="137" t="s">
        <v>76</v>
      </c>
    </row>
    <row r="30" spans="1:16" ht="15" customHeight="1" x14ac:dyDescent="0.25">
      <c r="A30" s="272"/>
      <c r="B30" s="273"/>
      <c r="C30" s="73" t="s">
        <v>77</v>
      </c>
      <c r="D30" s="74" t="s">
        <v>32</v>
      </c>
      <c r="E30" s="138">
        <f t="shared" ref="E30:E36" si="0">+G30/F30</f>
        <v>0</v>
      </c>
      <c r="F30" s="139">
        <v>9.6999999999999993</v>
      </c>
      <c r="G30" s="138">
        <v>0</v>
      </c>
      <c r="H30" s="109" t="s">
        <v>47</v>
      </c>
      <c r="I30" s="100" t="s">
        <v>57</v>
      </c>
      <c r="J30" s="119">
        <v>0</v>
      </c>
      <c r="K30" s="136" t="s">
        <v>29</v>
      </c>
      <c r="L30" s="137"/>
      <c r="M30" s="140"/>
      <c r="N30" s="140"/>
      <c r="O30" s="140" t="s">
        <v>117</v>
      </c>
    </row>
    <row r="31" spans="1:16" ht="15" customHeight="1" thickBot="1" x14ac:dyDescent="0.3">
      <c r="A31" s="248"/>
      <c r="B31" s="249"/>
      <c r="C31" s="83" t="s">
        <v>77</v>
      </c>
      <c r="D31" s="84" t="s">
        <v>32</v>
      </c>
      <c r="E31" s="138">
        <f t="shared" si="0"/>
        <v>0</v>
      </c>
      <c r="F31" s="141">
        <v>10.09</v>
      </c>
      <c r="G31" s="138">
        <v>0</v>
      </c>
      <c r="H31" s="109"/>
      <c r="I31" s="142" t="s">
        <v>69</v>
      </c>
      <c r="J31" s="143">
        <v>0</v>
      </c>
      <c r="K31" s="144" t="s">
        <v>30</v>
      </c>
      <c r="L31" s="137"/>
      <c r="M31" s="140"/>
      <c r="N31" s="140"/>
      <c r="O31" s="140" t="s">
        <v>117</v>
      </c>
      <c r="P31" s="5" t="s">
        <v>47</v>
      </c>
    </row>
    <row r="32" spans="1:16" ht="15" customHeight="1" thickBot="1" x14ac:dyDescent="0.35">
      <c r="A32" s="274"/>
      <c r="B32" s="249"/>
      <c r="C32" s="83" t="s">
        <v>77</v>
      </c>
      <c r="D32" s="84" t="s">
        <v>32</v>
      </c>
      <c r="E32" s="145">
        <f t="shared" si="0"/>
        <v>0</v>
      </c>
      <c r="F32" s="141">
        <v>10.09</v>
      </c>
      <c r="G32" s="145">
        <v>0</v>
      </c>
      <c r="H32" s="109"/>
      <c r="I32" s="106" t="s">
        <v>55</v>
      </c>
      <c r="J32" s="118">
        <f>+J29+J30-J31</f>
        <v>0</v>
      </c>
      <c r="K32" s="136"/>
      <c r="L32" s="137"/>
      <c r="M32" s="140"/>
      <c r="N32" s="146"/>
      <c r="O32" s="140" t="s">
        <v>80</v>
      </c>
    </row>
    <row r="33" spans="1:15" ht="15" customHeight="1" thickBot="1" x14ac:dyDescent="0.3">
      <c r="A33" s="264"/>
      <c r="B33" s="265"/>
      <c r="C33" s="83" t="s">
        <v>77</v>
      </c>
      <c r="D33" s="84" t="s">
        <v>32</v>
      </c>
      <c r="E33" s="145">
        <f t="shared" si="0"/>
        <v>0</v>
      </c>
      <c r="F33" s="141">
        <v>10.09</v>
      </c>
      <c r="G33" s="145">
        <v>0</v>
      </c>
      <c r="H33" s="147"/>
      <c r="I33" s="275"/>
      <c r="J33" s="275"/>
      <c r="K33" s="136" t="s">
        <v>81</v>
      </c>
      <c r="L33" s="137"/>
      <c r="M33" s="148"/>
      <c r="N33" s="140"/>
      <c r="O33" s="140" t="s">
        <v>82</v>
      </c>
    </row>
    <row r="34" spans="1:15" ht="15" customHeight="1" x14ac:dyDescent="0.3">
      <c r="A34" s="264" t="s">
        <v>47</v>
      </c>
      <c r="B34" s="265"/>
      <c r="C34" s="83" t="s">
        <v>83</v>
      </c>
      <c r="D34" s="149" t="s">
        <v>32</v>
      </c>
      <c r="E34" s="150">
        <f t="shared" si="0"/>
        <v>0</v>
      </c>
      <c r="F34" s="141">
        <v>10.09</v>
      </c>
      <c r="G34" s="145">
        <v>0</v>
      </c>
      <c r="H34" s="147"/>
      <c r="I34" s="98" t="s">
        <v>55</v>
      </c>
      <c r="J34" s="135">
        <v>0</v>
      </c>
      <c r="K34" s="136" t="s">
        <v>84</v>
      </c>
      <c r="L34" s="137">
        <v>5640</v>
      </c>
      <c r="M34" s="140" t="s">
        <v>118</v>
      </c>
      <c r="N34" s="146"/>
      <c r="O34" s="151" t="s">
        <v>114</v>
      </c>
    </row>
    <row r="35" spans="1:15" ht="15" customHeight="1" x14ac:dyDescent="0.25">
      <c r="A35" s="264"/>
      <c r="B35" s="265"/>
      <c r="C35" s="83" t="s">
        <v>77</v>
      </c>
      <c r="D35" s="84" t="s">
        <v>32</v>
      </c>
      <c r="E35" s="145">
        <f t="shared" si="0"/>
        <v>0</v>
      </c>
      <c r="F35" s="141">
        <v>10</v>
      </c>
      <c r="G35" s="145">
        <v>0</v>
      </c>
      <c r="H35" s="109"/>
      <c r="I35" s="100" t="s">
        <v>57</v>
      </c>
      <c r="J35" s="119">
        <v>0</v>
      </c>
      <c r="K35" s="136" t="s">
        <v>86</v>
      </c>
      <c r="L35" s="137"/>
      <c r="M35" s="148"/>
      <c r="N35" s="152"/>
      <c r="O35" s="153" t="s">
        <v>87</v>
      </c>
    </row>
    <row r="36" spans="1:15" ht="15" customHeight="1" thickBot="1" x14ac:dyDescent="0.3">
      <c r="A36" s="276" t="s">
        <v>88</v>
      </c>
      <c r="B36" s="277"/>
      <c r="C36" s="154" t="s">
        <v>77</v>
      </c>
      <c r="D36" s="155" t="s">
        <v>32</v>
      </c>
      <c r="E36" s="156">
        <f t="shared" si="0"/>
        <v>0</v>
      </c>
      <c r="F36" s="157">
        <v>10.09</v>
      </c>
      <c r="G36" s="138">
        <v>0</v>
      </c>
      <c r="H36" s="109"/>
      <c r="I36" s="158" t="s">
        <v>89</v>
      </c>
      <c r="J36" s="143">
        <v>0</v>
      </c>
      <c r="K36" s="159"/>
      <c r="L36" s="140"/>
      <c r="M36" s="140"/>
      <c r="N36" s="140"/>
      <c r="O36" s="140" t="s">
        <v>79</v>
      </c>
    </row>
    <row r="37" spans="1:15" ht="15" customHeight="1" thickBot="1" x14ac:dyDescent="0.35">
      <c r="A37" s="269" t="s">
        <v>90</v>
      </c>
      <c r="B37" s="270"/>
      <c r="C37" s="270"/>
      <c r="D37" s="271"/>
      <c r="E37" s="132">
        <f>SUM(E30:E36)</f>
        <v>0</v>
      </c>
      <c r="F37" s="160"/>
      <c r="G37" s="161">
        <f>+G30+G31+G32+G33+G34+G35+G36</f>
        <v>0</v>
      </c>
      <c r="H37" s="109"/>
      <c r="I37" s="162" t="s">
        <v>55</v>
      </c>
      <c r="J37" s="163">
        <f>+J34+J35-J36</f>
        <v>0</v>
      </c>
      <c r="K37" s="164" t="s">
        <v>47</v>
      </c>
      <c r="L37" s="140"/>
      <c r="M37" s="140"/>
      <c r="N37" s="140"/>
      <c r="O37" s="140" t="s">
        <v>91</v>
      </c>
    </row>
    <row r="38" spans="1:15" ht="15" customHeight="1" thickBot="1" x14ac:dyDescent="0.3">
      <c r="A38" s="278"/>
      <c r="B38" s="279"/>
      <c r="C38" s="279"/>
      <c r="D38" s="280"/>
      <c r="E38" s="165"/>
      <c r="F38" s="166"/>
      <c r="G38" s="167"/>
      <c r="H38" s="84"/>
      <c r="I38" s="281" t="s">
        <v>92</v>
      </c>
      <c r="J38" s="275"/>
      <c r="K38" s="282"/>
      <c r="L38" s="168"/>
      <c r="M38" s="169"/>
      <c r="N38" s="140"/>
      <c r="O38" s="140" t="s">
        <v>93</v>
      </c>
    </row>
    <row r="39" spans="1:15" ht="15" customHeight="1" thickBot="1" x14ac:dyDescent="0.35">
      <c r="A39" s="297"/>
      <c r="B39" s="298"/>
      <c r="C39" s="298"/>
      <c r="D39" s="299"/>
      <c r="E39" s="170"/>
      <c r="F39" s="171"/>
      <c r="G39" s="170"/>
      <c r="H39" s="172"/>
      <c r="I39" s="173" t="s">
        <v>27</v>
      </c>
      <c r="J39" s="110">
        <v>4684</v>
      </c>
      <c r="K39" s="174" t="s">
        <v>94</v>
      </c>
      <c r="L39" s="285"/>
      <c r="M39" s="286"/>
      <c r="N39" s="287"/>
      <c r="O39" s="288"/>
    </row>
    <row r="40" spans="1:15" ht="15" customHeight="1" thickBot="1" x14ac:dyDescent="0.35">
      <c r="A40" s="266" t="s">
        <v>95</v>
      </c>
      <c r="B40" s="267"/>
      <c r="C40" s="267"/>
      <c r="D40" s="289"/>
      <c r="E40" s="175" t="s">
        <v>96</v>
      </c>
      <c r="F40" s="176" t="s">
        <v>27</v>
      </c>
      <c r="G40" s="177"/>
      <c r="H40" s="172"/>
      <c r="I40" s="178" t="s">
        <v>96</v>
      </c>
      <c r="J40" s="119">
        <v>10241.200000000001</v>
      </c>
      <c r="K40" s="179" t="s">
        <v>97</v>
      </c>
      <c r="L40" s="180" t="s">
        <v>55</v>
      </c>
      <c r="M40" s="181">
        <v>0</v>
      </c>
      <c r="N40" s="182" t="s">
        <v>55</v>
      </c>
      <c r="O40" s="183">
        <v>0</v>
      </c>
    </row>
    <row r="41" spans="1:15" ht="15" customHeight="1" thickBot="1" x14ac:dyDescent="0.3">
      <c r="A41" s="290" t="s">
        <v>98</v>
      </c>
      <c r="B41" s="291"/>
      <c r="C41" s="291"/>
      <c r="D41" s="291"/>
      <c r="E41" s="184">
        <v>1729.68</v>
      </c>
      <c r="F41" s="185"/>
      <c r="G41" s="186"/>
      <c r="H41" s="84"/>
      <c r="I41" s="158" t="s">
        <v>99</v>
      </c>
      <c r="J41" s="187"/>
      <c r="K41" s="136"/>
      <c r="L41" s="100" t="s">
        <v>57</v>
      </c>
      <c r="M41" s="188">
        <v>0</v>
      </c>
      <c r="N41" s="71" t="s">
        <v>100</v>
      </c>
      <c r="O41" s="189">
        <f>G32</f>
        <v>0</v>
      </c>
    </row>
    <row r="42" spans="1:15" ht="15" customHeight="1" thickBot="1" x14ac:dyDescent="0.35">
      <c r="A42" s="292" t="s">
        <v>101</v>
      </c>
      <c r="B42" s="293"/>
      <c r="C42" s="293"/>
      <c r="D42" s="293"/>
      <c r="E42" s="190">
        <v>1228.33</v>
      </c>
      <c r="F42" s="191">
        <v>1501.1</v>
      </c>
      <c r="G42" s="186"/>
      <c r="H42" s="84"/>
      <c r="I42" s="106" t="s">
        <v>33</v>
      </c>
      <c r="J42" s="192">
        <f>SUM(J39:J41)-J41</f>
        <v>14925.2</v>
      </c>
      <c r="K42" s="193"/>
      <c r="L42" s="142" t="s">
        <v>102</v>
      </c>
      <c r="M42" s="188">
        <v>0</v>
      </c>
      <c r="N42" s="194" t="s">
        <v>103</v>
      </c>
      <c r="O42" s="195">
        <v>0</v>
      </c>
    </row>
    <row r="43" spans="1:15" ht="15" customHeight="1" thickBot="1" x14ac:dyDescent="0.35">
      <c r="A43" s="294"/>
      <c r="B43" s="295"/>
      <c r="C43" s="295"/>
      <c r="D43" s="296"/>
      <c r="E43" s="196">
        <f>SUM(E41:E42)</f>
        <v>2958.01</v>
      </c>
      <c r="F43" s="191">
        <f>SUM(F41:F42)</f>
        <v>1501.1</v>
      </c>
      <c r="G43" s="186">
        <f>SUM(E43:F43)</f>
        <v>4459.1100000000006</v>
      </c>
      <c r="H43" s="84"/>
      <c r="I43" s="5" t="s">
        <v>104</v>
      </c>
      <c r="J43" s="152">
        <f>O27-J42</f>
        <v>-1.0000000000218279E-2</v>
      </c>
      <c r="K43" s="193"/>
      <c r="L43" s="162" t="s">
        <v>55</v>
      </c>
      <c r="M43" s="197">
        <f>+M40-M41+M42</f>
        <v>0</v>
      </c>
      <c r="N43" s="198" t="s">
        <v>55</v>
      </c>
      <c r="O43" s="199">
        <f>+O40+O41-O42</f>
        <v>0</v>
      </c>
    </row>
    <row r="44" spans="1:15" ht="15" customHeight="1" thickBot="1" x14ac:dyDescent="0.35">
      <c r="A44" s="283"/>
      <c r="B44" s="284"/>
      <c r="C44" s="284"/>
      <c r="D44" s="200"/>
      <c r="E44" s="201"/>
      <c r="F44" s="202"/>
      <c r="G44" s="203"/>
      <c r="H44" s="204"/>
      <c r="I44" s="100"/>
      <c r="J44" s="118"/>
      <c r="K44" s="205" t="s">
        <v>47</v>
      </c>
      <c r="L44" s="206" t="s">
        <v>105</v>
      </c>
      <c r="M44" s="207"/>
      <c r="N44" s="208"/>
      <c r="O44" s="209"/>
    </row>
    <row r="45" spans="1:15" x14ac:dyDescent="0.25">
      <c r="E45" s="210"/>
      <c r="G45" s="210"/>
    </row>
    <row r="46" spans="1:15" ht="15.6" thickBot="1" x14ac:dyDescent="0.3">
      <c r="D46" s="211" t="s">
        <v>106</v>
      </c>
      <c r="E46" s="211" t="s">
        <v>107</v>
      </c>
      <c r="F46" s="211" t="s">
        <v>38</v>
      </c>
      <c r="G46" s="211"/>
    </row>
    <row r="47" spans="1:15" ht="15.6" x14ac:dyDescent="0.3">
      <c r="D47" s="212" t="s">
        <v>27</v>
      </c>
      <c r="E47" s="213">
        <f>+G47/F47</f>
        <v>804.30429128738626</v>
      </c>
      <c r="F47" s="32">
        <v>7.69</v>
      </c>
      <c r="G47" s="214">
        <v>6185.1</v>
      </c>
      <c r="L47" s="211"/>
    </row>
    <row r="48" spans="1:15" ht="15.6" x14ac:dyDescent="0.3">
      <c r="D48" s="215" t="s">
        <v>108</v>
      </c>
      <c r="E48" s="216">
        <f>+G48/F48</f>
        <v>181.75929102344196</v>
      </c>
      <c r="F48" s="217">
        <v>17.489999999999998</v>
      </c>
      <c r="G48" s="218">
        <v>3178.97</v>
      </c>
      <c r="L48" s="211"/>
    </row>
    <row r="49" spans="4:13" ht="15.6" x14ac:dyDescent="0.3">
      <c r="D49" s="215" t="s">
        <v>109</v>
      </c>
      <c r="E49" s="216">
        <f>+G49/F49</f>
        <v>500.17073170731703</v>
      </c>
      <c r="F49" s="217">
        <v>15.99</v>
      </c>
      <c r="G49" s="218">
        <v>7997.73</v>
      </c>
      <c r="L49" s="211"/>
      <c r="M49" s="211"/>
    </row>
    <row r="50" spans="4:13" ht="15.6" x14ac:dyDescent="0.3">
      <c r="D50" s="215" t="s">
        <v>31</v>
      </c>
      <c r="E50" s="216">
        <f>+G50/F50</f>
        <v>0</v>
      </c>
      <c r="F50" s="217">
        <v>1</v>
      </c>
      <c r="G50" s="218"/>
      <c r="L50" s="211"/>
      <c r="M50" s="211"/>
    </row>
    <row r="51" spans="4:13" ht="16.2" thickBot="1" x14ac:dyDescent="0.35">
      <c r="D51" s="219" t="s">
        <v>32</v>
      </c>
      <c r="E51" s="220">
        <f>+G51/F51</f>
        <v>127.28130899937067</v>
      </c>
      <c r="F51" s="221">
        <v>15.89</v>
      </c>
      <c r="G51" s="222">
        <v>2022.5</v>
      </c>
      <c r="L51" s="211"/>
      <c r="M51" s="211"/>
    </row>
    <row r="52" spans="4:13" ht="16.2" thickBot="1" x14ac:dyDescent="0.35">
      <c r="D52" s="223"/>
      <c r="E52" s="224">
        <f>SUM(E47:E51)</f>
        <v>1613.5156230175157</v>
      </c>
      <c r="F52" s="225"/>
      <c r="G52" s="226">
        <f>G47+G48+G49+G51</f>
        <v>19384.3</v>
      </c>
      <c r="J52" s="227">
        <f>G52-E43-F43-J42</f>
        <v>-1.0000000000218279E-2</v>
      </c>
      <c r="L52" s="211"/>
    </row>
  </sheetData>
  <mergeCells count="53">
    <mergeCell ref="A44:C44"/>
    <mergeCell ref="L39:M39"/>
    <mergeCell ref="N39:O39"/>
    <mergeCell ref="A40:D40"/>
    <mergeCell ref="A41:D41"/>
    <mergeCell ref="A42:D42"/>
    <mergeCell ref="A43:D43"/>
    <mergeCell ref="A39:D39"/>
    <mergeCell ref="A35:B35"/>
    <mergeCell ref="A36:B36"/>
    <mergeCell ref="A37:D37"/>
    <mergeCell ref="A38:D38"/>
    <mergeCell ref="I38:K38"/>
    <mergeCell ref="A34:B34"/>
    <mergeCell ref="A27:B27"/>
    <mergeCell ref="L27:M27"/>
    <mergeCell ref="A28:B28"/>
    <mergeCell ref="I28:J28"/>
    <mergeCell ref="K28:O28"/>
    <mergeCell ref="A29:D29"/>
    <mergeCell ref="A30:B30"/>
    <mergeCell ref="A31:B31"/>
    <mergeCell ref="A32:B32"/>
    <mergeCell ref="A33:B33"/>
    <mergeCell ref="I33:J33"/>
    <mergeCell ref="A24:B24"/>
    <mergeCell ref="I16:J16"/>
    <mergeCell ref="L16:M16"/>
    <mergeCell ref="I17:J17"/>
    <mergeCell ref="L17:M17"/>
    <mergeCell ref="L18:M18"/>
    <mergeCell ref="L19:M19"/>
    <mergeCell ref="L20:M20"/>
    <mergeCell ref="L21:M21"/>
    <mergeCell ref="I22:J22"/>
    <mergeCell ref="L22:M22"/>
    <mergeCell ref="L23:M23"/>
    <mergeCell ref="L15:M15"/>
    <mergeCell ref="A1:H3"/>
    <mergeCell ref="J1:L1"/>
    <mergeCell ref="J2:K2"/>
    <mergeCell ref="J3:L3"/>
    <mergeCell ref="A5:A6"/>
    <mergeCell ref="B5:B6"/>
    <mergeCell ref="C5:F5"/>
    <mergeCell ref="G5:I5"/>
    <mergeCell ref="J5:J6"/>
    <mergeCell ref="K5:L5"/>
    <mergeCell ref="M5:O5"/>
    <mergeCell ref="A12:B12"/>
    <mergeCell ref="L12:M12"/>
    <mergeCell ref="L13:M13"/>
    <mergeCell ref="L14:M14"/>
  </mergeCells>
  <conditionalFormatting sqref="P7:P11">
    <cfRule type="cellIs" dxfId="38" priority="2" operator="equal">
      <formula>"-"</formula>
    </cfRule>
  </conditionalFormatting>
  <pageMargins left="0" right="0" top="0.74803149606299213" bottom="0.74803149606299213" header="0.31496062992125984" footer="0.31496062992125984"/>
  <pageSetup paperSize="9" scale="6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958AAD8-E110-4B19-9BB9-E08D7AB6945B}">
            <xm:f>NOT(ISERROR(SEARCH("-",P7)))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P7:P11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01-02-2025</vt:lpstr>
      <vt:lpstr>02-02-2025</vt:lpstr>
      <vt:lpstr>03-02-2025</vt:lpstr>
      <vt:lpstr>04-02-2025</vt:lpstr>
      <vt:lpstr>05-02-2025</vt:lpstr>
      <vt:lpstr>06-02-2025</vt:lpstr>
      <vt:lpstr>07-02-2025</vt:lpstr>
      <vt:lpstr>08-02-2025</vt:lpstr>
      <vt:lpstr>09-02-2025</vt:lpstr>
      <vt:lpstr>10-02-2025</vt:lpstr>
      <vt:lpstr>11-02-2025</vt:lpstr>
      <vt:lpstr>12-02-2025</vt:lpstr>
      <vt:lpstr>13-02-2025</vt:lpstr>
      <vt:lpstr>14-02-2025</vt:lpstr>
      <vt:lpstr>15-02-2025</vt:lpstr>
      <vt:lpstr>16-02-2025</vt:lpstr>
      <vt:lpstr>17-02-2025</vt:lpstr>
      <vt:lpstr>18-02-2025</vt:lpstr>
      <vt:lpstr>19-02-2025</vt:lpstr>
      <vt:lpstr>20-02-2025</vt:lpstr>
      <vt:lpstr>21-02-2025</vt:lpstr>
      <vt:lpstr>22-02-2025</vt:lpstr>
      <vt:lpstr>23-02-2025</vt:lpstr>
      <vt:lpstr>24-02-2025</vt:lpstr>
      <vt:lpstr>25-02-2025</vt:lpstr>
      <vt:lpstr>26-02-2025</vt:lpstr>
      <vt:lpstr>27-02-2025</vt:lpstr>
      <vt:lpstr>28-02-2025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ADM-PORVENIR</dc:creator>
  <cp:lastModifiedBy>sistemas</cp:lastModifiedBy>
  <cp:lastPrinted>2025-03-01T14:26:47Z</cp:lastPrinted>
  <dcterms:created xsi:type="dcterms:W3CDTF">2025-02-03T13:03:12Z</dcterms:created>
  <dcterms:modified xsi:type="dcterms:W3CDTF">2025-06-17T08:15:02Z</dcterms:modified>
</cp:coreProperties>
</file>