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yan4\Desktop\Boot_Camp_Analysis_Projects\Module 1\Module 1 Challenge\"/>
    </mc:Choice>
  </mc:AlternateContent>
  <xr:revisionPtr revIDLastSave="0" documentId="13_ncr:1_{AB3325EF-D40A-4045-86F2-05B85673E355}" xr6:coauthVersionLast="45" xr6:coauthVersionMax="45" xr10:uidLastSave="{00000000-0000-0000-0000-000000000000}"/>
  <bookViews>
    <workbookView xWindow="-7560" yWindow="-21710" windowWidth="38620" windowHeight="21220" xr2:uid="{00000000-000D-0000-FFFF-FFFF00000000}"/>
  </bookViews>
  <sheets>
    <sheet name="Kickstarter" sheetId="1" r:id="rId1"/>
    <sheet name="Outcome Based on Goals" sheetId="11" r:id="rId2"/>
    <sheet name="Theater Outcomes by Launch Date" sheetId="10" r:id="rId3"/>
    <sheet name="Category_Statistics" sheetId="2" r:id="rId4"/>
    <sheet name="Subcategory_Statistics" sheetId="3" r:id="rId5"/>
    <sheet name="Outcomes_Based_on_Launch_Date" sheetId="4" r:id="rId6"/>
    <sheet name="Edinburgh_Research" sheetId="5" r:id="rId7"/>
    <sheet name="Descriptive_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1" l="1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D12" i="11" l="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13" i="11"/>
  <c r="C13" i="11"/>
  <c r="B13" i="11"/>
  <c r="D2" i="11"/>
  <c r="C2" i="11"/>
  <c r="E2" i="11" l="1"/>
  <c r="G2" i="11" s="1"/>
  <c r="E6" i="11"/>
  <c r="E5" i="11"/>
  <c r="E10" i="11"/>
  <c r="E8" i="11"/>
  <c r="E7" i="11"/>
  <c r="E4" i="11"/>
  <c r="E3" i="11"/>
  <c r="E11" i="11"/>
  <c r="E9" i="11"/>
  <c r="E12" i="11"/>
  <c r="E13" i="11"/>
  <c r="C13" i="8"/>
  <c r="C12" i="8"/>
  <c r="C11" i="8"/>
  <c r="C6" i="8"/>
  <c r="C5" i="8"/>
  <c r="B13" i="8"/>
  <c r="B12" i="8"/>
  <c r="B11" i="8"/>
  <c r="B6" i="8"/>
  <c r="B5" i="8"/>
  <c r="B7" i="8" s="1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1" l="1"/>
  <c r="H2" i="11"/>
  <c r="C7" i="8"/>
  <c r="C14" i="8"/>
  <c r="B14" i="8"/>
  <c r="E6" i="5"/>
  <c r="E5" i="5"/>
  <c r="E4" i="5"/>
  <c r="E2" i="5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<sst xmlns="http://schemas.openxmlformats.org/spreadsheetml/2006/main" count="33048" uniqueCount="8419">
  <si>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</si>
  <si>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</si>
  <si>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</si>
  <si>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</si>
  <si>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</si>
  <si>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</si>
  <si>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</si>
  <si>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</si>
  <si>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</si>
  <si>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</si>
  <si>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</si>
  <si>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</si>
  <si>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</si>
  <si>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</si>
  <si>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</si>
  <si>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</si>
  <si>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</si>
  <si>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</si>
  <si>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</si>
  <si>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</si>
  <si>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</si>
  <si>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</si>
  <si>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</si>
  <si>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</si>
  <si>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</si>
  <si>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</si>
  <si>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</si>
  <si>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</si>
  <si>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</si>
  <si>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</si>
  <si>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</si>
  <si>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</si>
  <si>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</si>
  <si>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</si>
  <si>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</si>
  <si>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</si>
  <si>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</si>
  <si>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</si>
  <si>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</si>
  <si>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</si>
  <si>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</si>
  <si>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</si>
  <si>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</si>
  <si>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</si>
  <si>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</si>
  <si>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</si>
  <si>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</si>
  <si>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</si>
  <si>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</si>
  <si>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</si>
  <si>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</si>
  <si>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</si>
  <si>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</si>
  <si>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</si>
  <si>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</si>
  <si>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</si>
  <si>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</si>
  <si>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</si>
  <si>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</si>
  <si>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</si>
  <si>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</si>
  <si>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</si>
  <si>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</si>
  <si>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</si>
  <si>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</si>
  <si>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</si>
  <si>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</si>
  <si>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</si>
  <si>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</si>
  <si>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</si>
  <si>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</si>
  <si>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</si>
  <si>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</si>
  <si>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</si>
  <si>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</si>
  <si>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</si>
  <si>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</si>
  <si>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</si>
  <si>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</si>
  <si>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</si>
  <si>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</si>
  <si>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</si>
  <si>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</si>
  <si>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</si>
  <si>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</si>
  <si>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</si>
  <si>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</si>
  <si>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</si>
  <si>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</si>
  <si>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</si>
  <si>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</si>
  <si>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</si>
  <si>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</si>
  <si>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</si>
  <si>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</si>
  <si>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</si>
  <si>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</si>
  <si>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</si>
  <si>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</si>
  <si>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</si>
  <si>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</si>
  <si>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</si>
  <si>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</si>
  <si>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</si>
  <si>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</si>
  <si>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</si>
  <si>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</si>
  <si>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</si>
  <si>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</si>
  <si>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</si>
  <si>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</si>
  <si>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</si>
  <si>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</si>
  <si>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</si>
  <si>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</si>
  <si>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</si>
  <si>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</si>
  <si>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</si>
  <si>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</si>
  <si>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</si>
  <si>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</si>
  <si>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</si>
  <si>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</si>
  <si>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</si>
  <si>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</si>
  <si>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</si>
  <si>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</si>
  <si>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</si>
  <si>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</si>
  <si>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</si>
  <si>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</si>
  <si>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</si>
  <si>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</si>
  <si>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</si>
  <si>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</si>
  <si>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</si>
  <si>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</si>
  <si>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</si>
  <si>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</si>
  <si>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</si>
  <si>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</si>
  <si>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</si>
  <si>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</si>
  <si>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</si>
  <si>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</si>
  <si>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</si>
  <si>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</si>
  <si>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</si>
  <si>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</si>
  <si>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</si>
  <si>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</si>
  <si>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</si>
  <si>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</si>
  <si>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</si>
  <si>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</si>
  <si>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</si>
  <si>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</si>
  <si>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</si>
  <si>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</si>
  <si>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</si>
  <si>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</si>
  <si>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</si>
  <si>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</si>
  <si>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</si>
  <si>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</si>
  <si>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</si>
  <si>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</si>
  <si>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</si>
  <si>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</si>
  <si>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</si>
  <si>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</si>
  <si>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</si>
  <si>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</si>
  <si>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</si>
  <si>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</si>
  <si>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</si>
  <si>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</si>
  <si>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</si>
  <si>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</si>
  <si>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</si>
  <si>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</si>
  <si>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</si>
  <si>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</si>
  <si>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</si>
  <si>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</si>
  <si>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</si>
  <si>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</si>
  <si>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</si>
  <si>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</si>
  <si>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</si>
  <si>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</si>
  <si>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</si>
  <si>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</si>
  <si>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</si>
  <si>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</si>
  <si>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</si>
  <si>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</si>
  <si>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</si>
  <si>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</si>
  <si>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</si>
  <si>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</si>
  <si>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</si>
  <si>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</si>
  <si>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</si>
  <si>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</si>
  <si>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</si>
  <si>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</si>
  <si>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</si>
  <si>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</si>
  <si>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</si>
  <si>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</si>
  <si>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</si>
  <si>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</si>
  <si>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</si>
  <si>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</si>
  <si>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</si>
  <si>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</si>
  <si>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</si>
  <si>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</si>
  <si>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</si>
  <si>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</si>
  <si>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</si>
  <si>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</si>
  <si>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</si>
  <si>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</si>
  <si>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</si>
  <si>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</si>
  <si>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</si>
  <si>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</si>
  <si>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</si>
  <si>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</si>
  <si>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</si>
  <si>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</si>
  <si>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</si>
  <si>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</si>
  <si>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</si>
  <si>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</si>
  <si>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</si>
  <si>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</si>
  <si>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</si>
  <si>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</si>
  <si>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</si>
  <si>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</si>
  <si>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</si>
  <si>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</si>
  <si>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</si>
  <si>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</si>
  <si>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</si>
  <si>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</si>
  <si>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</si>
  <si>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</si>
  <si>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</si>
  <si>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</si>
  <si>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</si>
  <si>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</si>
  <si>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</si>
  <si>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</si>
  <si>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</si>
  <si>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</si>
  <si>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</si>
  <si>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</si>
  <si>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</si>
  <si>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</si>
  <si>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</si>
  <si>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</si>
  <si>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</si>
  <si>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</si>
  <si>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</si>
  <si>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</si>
  <si>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</si>
  <si>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</si>
  <si>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</si>
  <si>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</si>
  <si>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</si>
  <si>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</si>
  <si>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</si>
  <si>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</si>
  <si>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</si>
  <si>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</si>
  <si>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</si>
  <si>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</si>
  <si>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</si>
  <si>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</si>
  <si>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</si>
  <si>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</si>
  <si>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</si>
  <si>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</si>
  <si>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</si>
  <si>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</si>
  <si>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</si>
  <si>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</si>
  <si>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</si>
  <si>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</si>
  <si>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</si>
  <si>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</si>
  <si>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</si>
  <si>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</si>
  <si>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</si>
  <si>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</si>
  <si>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</si>
  <si>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</si>
  <si>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</si>
  <si>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</si>
  <si>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</si>
  <si>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</si>
  <si>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</si>
  <si>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</si>
  <si>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</si>
  <si>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</si>
  <si>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</si>
  <si>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</si>
  <si>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</si>
  <si>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</si>
  <si>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</si>
  <si>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</si>
  <si>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</si>
  <si>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</si>
  <si>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</si>
  <si>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</si>
  <si>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</si>
  <si>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</si>
  <si>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</si>
  <si>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</si>
  <si>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</si>
  <si>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</si>
  <si>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</si>
  <si>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</si>
  <si>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</si>
  <si>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</si>
  <si>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</si>
  <si>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</si>
  <si>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</si>
  <si>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</si>
  <si>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</si>
  <si>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</si>
  <si>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</si>
  <si>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</si>
  <si>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</si>
  <si>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</si>
  <si>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</si>
  <si>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</si>
  <si>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</si>
  <si>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</si>
  <si>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</si>
  <si>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</si>
  <si>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</si>
  <si>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</si>
  <si>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</si>
  <si>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</si>
  <si>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</si>
  <si>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</si>
  <si>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</si>
  <si>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</si>
  <si>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</si>
  <si>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</si>
  <si>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</si>
  <si>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</si>
  <si>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</si>
  <si>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</si>
  <si>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</si>
  <si>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</si>
  <si>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</si>
  <si>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</si>
  <si>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</si>
  <si>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</si>
  <si>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</si>
  <si>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</si>
  <si>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</si>
  <si>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</si>
  <si>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</si>
  <si>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</si>
  <si>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</si>
  <si>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</si>
  <si>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</si>
  <si>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</si>
  <si>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</si>
  <si>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</si>
  <si>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</si>
  <si>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</si>
  <si>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</si>
  <si>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</si>
  <si>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</si>
  <si>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</si>
  <si>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</si>
  <si>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</si>
  <si>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</si>
  <si>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</si>
  <si>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</si>
  <si>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</si>
  <si>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</si>
  <si>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</si>
  <si>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</si>
  <si>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</si>
  <si>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</si>
  <si>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</si>
  <si>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</si>
  <si>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</si>
  <si>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</si>
  <si>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</si>
  <si>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</si>
  <si>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</si>
  <si>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</si>
  <si>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</si>
  <si>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</si>
  <si>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</si>
  <si>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</si>
  <si>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</si>
  <si>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</si>
  <si>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</si>
  <si>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</si>
  <si>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</si>
  <si>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</si>
  <si>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</si>
  <si>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</si>
  <si>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</si>
  <si>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</si>
  <si>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</si>
  <si>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</si>
  <si>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</si>
  <si>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</si>
  <si>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</si>
  <si>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</si>
  <si>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</si>
  <si>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</si>
  <si>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</si>
  <si>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</si>
  <si>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</si>
  <si>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</si>
  <si>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</si>
  <si>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</si>
  <si>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</si>
  <si>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</si>
  <si>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</si>
  <si>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</si>
  <si>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</si>
  <si>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</si>
  <si>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</si>
  <si>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</si>
  <si>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</si>
  <si>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</si>
  <si>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</si>
  <si>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</si>
  <si>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</si>
  <si>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</si>
  <si>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</si>
  <si>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</si>
  <si>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</si>
  <si>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</si>
  <si>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</si>
  <si>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</si>
  <si>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</si>
  <si>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</si>
  <si>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</si>
  <si>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</si>
  <si>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</si>
  <si>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</si>
  <si>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</si>
  <si>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</si>
  <si>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</si>
  <si>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</si>
  <si>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</si>
  <si>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</si>
  <si>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</si>
  <si>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</si>
  <si>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</si>
  <si>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</si>
  <si>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</si>
  <si>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</si>
  <si>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</si>
  <si>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</si>
  <si>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</si>
  <si>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</si>
  <si>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</si>
  <si>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</si>
  <si>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</si>
  <si>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</si>
  <si>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</si>
  <si>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</si>
  <si>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</si>
  <si>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</si>
  <si>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</si>
  <si>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</si>
  <si>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</si>
  <si>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</si>
  <si>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</si>
  <si>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</si>
  <si>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</si>
  <si>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</si>
  <si>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</si>
  <si>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</si>
  <si>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</si>
  <si>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</si>
  <si>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</si>
  <si>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</si>
  <si>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</si>
  <si>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</si>
  <si>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</si>
  <si>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</si>
  <si>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</si>
  <si>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</si>
  <si>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</si>
  <si>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</si>
  <si>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</si>
  <si>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</si>
  <si>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</si>
  <si>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</si>
  <si>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</si>
  <si>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</si>
  <si>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</si>
  <si>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</si>
  <si>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</si>
  <si>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</si>
  <si>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</si>
  <si>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</si>
  <si>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</si>
  <si>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</si>
  <si>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</si>
  <si>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</si>
  <si>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</si>
  <si>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</si>
  <si>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</si>
  <si>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</si>
  <si>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</si>
  <si>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</si>
  <si>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</si>
  <si>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</si>
  <si>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</si>
  <si>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</si>
  <si>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</si>
  <si>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</si>
  <si>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</si>
  <si>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</si>
  <si>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</si>
  <si>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</si>
  <si>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</si>
  <si>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</si>
  <si>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</si>
  <si>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</si>
  <si>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</si>
  <si>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</si>
  <si>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</si>
  <si>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</si>
  <si>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</si>
  <si>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</si>
  <si>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</si>
  <si>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</si>
  <si>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</si>
  <si>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</si>
  <si>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</si>
  <si>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</si>
  <si>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</si>
  <si>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</si>
  <si>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</si>
  <si>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</si>
  <si>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</si>
  <si>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</si>
  <si>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</si>
  <si>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</si>
  <si>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</si>
  <si>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</si>
  <si>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</si>
  <si>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</si>
  <si>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</si>
  <si>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</si>
  <si>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</si>
  <si>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</si>
  <si>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</si>
  <si>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</si>
  <si>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</si>
  <si>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</si>
  <si>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</si>
  <si>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</si>
  <si>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</si>
  <si>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</si>
  <si>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</si>
  <si>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</si>
  <si>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</si>
  <si>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</si>
  <si>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</si>
  <si>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</si>
  <si>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</si>
  <si>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</si>
  <si>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</si>
  <si>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</si>
  <si>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</si>
  <si>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</si>
  <si>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</si>
  <si>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</si>
  <si>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</si>
  <si>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</si>
  <si>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</si>
  <si>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</si>
  <si>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</si>
  <si>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</si>
  <si>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</si>
  <si>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</si>
  <si>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</si>
  <si>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</si>
  <si>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</si>
  <si>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</si>
  <si>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</si>
  <si>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</si>
  <si>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</si>
  <si>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</si>
  <si>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</si>
  <si>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</si>
  <si>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</si>
  <si>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</si>
  <si>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</si>
  <si>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</si>
  <si>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</si>
  <si>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</si>
  <si>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</si>
  <si>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</si>
  <si>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</si>
  <si>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</si>
  <si>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</si>
  <si>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</si>
  <si>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</si>
  <si>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</si>
  <si>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</si>
  <si>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</si>
  <si>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</si>
  <si>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</si>
  <si>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</si>
  <si>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</si>
  <si>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</si>
  <si>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</si>
  <si>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</si>
  <si>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</si>
  <si>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</si>
  <si>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</si>
  <si>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</si>
  <si>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</si>
  <si>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</si>
  <si>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</si>
  <si>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</si>
  <si>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</si>
  <si>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</si>
  <si>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</si>
  <si>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</si>
  <si>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</si>
  <si>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</si>
  <si>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</si>
  <si>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</si>
  <si>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</si>
  <si>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</si>
  <si>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</si>
  <si>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</si>
  <si>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</si>
  <si>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</si>
  <si>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</si>
  <si>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</si>
  <si>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</si>
  <si>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</si>
  <si>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</si>
  <si>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</si>
  <si>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</si>
  <si>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</si>
  <si>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</si>
  <si>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</si>
  <si>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</si>
  <si>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</si>
  <si>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</si>
  <si>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</si>
  <si>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</si>
  <si>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</si>
  <si>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</si>
  <si>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</si>
  <si>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</si>
  <si>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</si>
  <si>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</si>
  <si>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</si>
  <si>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</si>
  <si>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</si>
  <si>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</si>
  <si>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</si>
  <si>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</si>
  <si>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</si>
  <si>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</si>
  <si>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</si>
  <si>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</si>
  <si>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</si>
  <si>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</si>
  <si>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</si>
  <si>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</si>
  <si>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</si>
  <si>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</si>
  <si>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</si>
  <si>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</si>
  <si>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</si>
  <si>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</si>
  <si>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</si>
  <si>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</si>
  <si>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</si>
  <si>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</si>
  <si>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</si>
  <si>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</si>
  <si>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</si>
  <si>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</si>
  <si>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</si>
  <si>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</si>
  <si>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</si>
  <si>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</si>
  <si>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</si>
  <si>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</si>
  <si>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</si>
  <si>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</si>
  <si>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</si>
  <si>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</si>
  <si>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</si>
  <si>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</si>
  <si>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</si>
  <si>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</si>
  <si>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</si>
  <si>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</si>
  <si>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</si>
  <si>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</si>
  <si>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</si>
  <si>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</si>
  <si>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</si>
  <si>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</si>
  <si>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</si>
  <si>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</si>
  <si>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</si>
  <si>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</si>
  <si>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</si>
  <si>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</si>
  <si>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</si>
  <si>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</si>
  <si>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</si>
  <si>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</si>
  <si>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</si>
  <si>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</si>
  <si>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</si>
  <si>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</si>
  <si>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</si>
  <si>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</si>
  <si>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</si>
  <si>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</si>
  <si>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</si>
  <si>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</si>
  <si>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</si>
  <si>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</si>
  <si>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</si>
  <si>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</si>
  <si>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</si>
  <si>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</si>
  <si>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</si>
  <si>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</si>
  <si>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</si>
  <si>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</si>
  <si>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</si>
  <si>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</si>
  <si>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</si>
  <si>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</si>
  <si>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</si>
  <si>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</si>
  <si>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</si>
  <si>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</si>
  <si>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</si>
  <si>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</si>
  <si>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</si>
  <si>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</si>
  <si>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</si>
  <si>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</si>
  <si>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</si>
  <si>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</si>
  <si>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</si>
  <si>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</si>
  <si>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</si>
  <si>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</si>
  <si>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</si>
  <si>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</si>
  <si>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</si>
  <si>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</si>
  <si>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</si>
  <si>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</si>
  <si>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</si>
  <si>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</si>
  <si>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</si>
  <si>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</si>
  <si>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</si>
  <si>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</si>
  <si>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</si>
  <si>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</si>
  <si>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</si>
  <si>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</si>
  <si>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</si>
  <si>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</si>
  <si>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</si>
  <si>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</si>
  <si>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</si>
  <si>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</si>
  <si>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</si>
  <si>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</si>
  <si>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</si>
  <si>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</si>
  <si>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</si>
  <si>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</si>
  <si>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</si>
  <si>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</si>
  <si>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</si>
  <si>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</si>
  <si>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</si>
  <si>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</si>
  <si>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</si>
  <si>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</si>
  <si>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</si>
  <si>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</si>
  <si>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</si>
  <si>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</si>
  <si>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</si>
  <si>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</si>
  <si>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</si>
  <si>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</si>
  <si>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</si>
  <si>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</si>
  <si>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</si>
  <si>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</si>
  <si>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</si>
  <si>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</si>
  <si>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</si>
  <si>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</si>
  <si>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</si>
  <si>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</si>
  <si>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</si>
  <si>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</si>
  <si>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</si>
  <si>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</si>
  <si>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</si>
  <si>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</si>
  <si>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</si>
  <si>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</si>
  <si>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</si>
  <si>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</si>
  <si>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</si>
  <si>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</si>
  <si>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</si>
  <si>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</si>
  <si>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</si>
  <si>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</si>
  <si>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</si>
  <si>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</si>
  <si>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</si>
  <si>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</si>
  <si>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</si>
  <si>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</si>
  <si>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</si>
  <si>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</si>
  <si>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</si>
  <si>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</si>
  <si>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</si>
  <si>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</si>
  <si>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</si>
  <si>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</si>
  <si>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</si>
  <si>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</si>
  <si>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</si>
  <si>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</si>
  <si>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</si>
  <si>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</si>
  <si>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</si>
  <si>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</si>
  <si>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</si>
  <si>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</si>
  <si>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</si>
  <si>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</si>
  <si>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</si>
  <si>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</si>
  <si>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</si>
  <si>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</si>
  <si>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</si>
  <si>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</si>
  <si>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</si>
  <si>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</si>
  <si>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</si>
  <si>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</si>
  <si>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</si>
  <si>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</si>
  <si>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</si>
  <si>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</si>
  <si>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</si>
  <si>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</si>
  <si>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</si>
  <si>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</si>
  <si>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</si>
  <si>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</si>
  <si>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</si>
  <si>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</si>
  <si>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</si>
  <si>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</si>
  <si>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</si>
  <si>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</si>
  <si>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</si>
  <si>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</si>
  <si>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</si>
  <si>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</si>
  <si>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</si>
  <si>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</si>
  <si>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</si>
  <si>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</si>
  <si>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</si>
  <si>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</si>
  <si>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</si>
  <si>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</si>
  <si>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</si>
  <si>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</si>
  <si>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</si>
  <si>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</si>
  <si>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</si>
  <si>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</si>
  <si>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</si>
  <si>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</si>
  <si>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</si>
  <si>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</si>
  <si>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</si>
  <si>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</si>
  <si>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</si>
  <si>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</si>
  <si>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</si>
  <si>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</si>
  <si>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</si>
  <si>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</si>
  <si>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</si>
  <si>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</si>
  <si>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</si>
  <si>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</si>
  <si>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</si>
  <si>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</si>
  <si>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</si>
  <si>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</si>
  <si>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</si>
  <si>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</si>
  <si>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</si>
  <si>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</si>
  <si>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</si>
  <si>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</si>
  <si>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</si>
  <si>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</si>
  <si>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</si>
  <si>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</si>
  <si>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</si>
  <si>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</si>
  <si>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</si>
  <si>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</si>
  <si>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</si>
  <si>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</si>
  <si>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</si>
  <si>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</si>
  <si>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</si>
  <si>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</si>
  <si>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</si>
  <si>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</si>
  <si>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</si>
  <si>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</si>
  <si>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</si>
  <si>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</si>
  <si>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</si>
  <si>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</si>
  <si>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</si>
  <si>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</si>
  <si>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</si>
  <si>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</si>
  <si>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</si>
  <si>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</si>
  <si>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</si>
  <si>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</si>
  <si>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</si>
  <si>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</si>
  <si>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</si>
  <si>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</si>
  <si>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</si>
  <si>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</si>
  <si>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</si>
  <si>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</si>
  <si>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</si>
  <si>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</si>
  <si>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</si>
  <si>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</si>
  <si>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</si>
  <si>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</si>
  <si>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</si>
  <si>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</si>
  <si>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</si>
  <si>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</si>
  <si>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</si>
  <si>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</si>
  <si>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</si>
  <si>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</si>
  <si>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</si>
  <si>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</si>
  <si>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</si>
  <si>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</si>
  <si>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</si>
  <si>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</si>
  <si>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</si>
  <si>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</si>
  <si>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</si>
  <si>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</si>
  <si>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</si>
  <si>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</si>
  <si>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</si>
  <si>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</si>
  <si>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</si>
  <si>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</si>
  <si>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</si>
  <si>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</si>
  <si>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</si>
  <si>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</si>
  <si>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</si>
  <si>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</si>
  <si>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</si>
  <si>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</si>
  <si>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</si>
  <si>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</si>
  <si>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</si>
  <si>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</si>
  <si>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</si>
  <si>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</si>
  <si>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</si>
  <si>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</si>
  <si>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</si>
  <si>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</si>
  <si>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</si>
  <si>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</si>
  <si>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</si>
  <si>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</si>
  <si>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</si>
  <si>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</si>
  <si>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</si>
  <si>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</si>
  <si>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</si>
  <si>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</si>
  <si>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</si>
  <si>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</si>
  <si>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</si>
  <si>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</si>
  <si>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</si>
  <si>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</si>
  <si>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</si>
  <si>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</si>
  <si>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</si>
  <si>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</si>
  <si>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</si>
  <si>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</si>
  <si>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</si>
  <si>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</si>
  <si>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</si>
  <si>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</si>
  <si>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</si>
  <si>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</si>
  <si>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</si>
  <si>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</si>
  <si>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</si>
  <si>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</si>
  <si>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</si>
  <si>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</si>
  <si>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</si>
  <si>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</si>
  <si>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</si>
  <si>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</si>
  <si>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</si>
  <si>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</si>
  <si>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</si>
  <si>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</si>
  <si>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</si>
  <si>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</si>
  <si>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</si>
  <si>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</si>
  <si>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</si>
  <si>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</si>
  <si>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</si>
  <si>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</si>
  <si>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</si>
  <si>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</si>
  <si>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</si>
  <si>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</si>
  <si>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</si>
  <si>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</si>
  <si>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</si>
  <si>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</si>
  <si>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</si>
  <si>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</si>
  <si>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</si>
  <si>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</si>
  <si>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</si>
  <si>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</si>
  <si>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</si>
  <si>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</si>
  <si>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</si>
  <si>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</si>
  <si>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</si>
  <si>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</si>
  <si>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</si>
  <si>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</si>
  <si>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</si>
  <si>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</si>
  <si>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</si>
  <si>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</si>
  <si>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</si>
  <si>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</si>
  <si>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</si>
  <si>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</si>
  <si>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</si>
  <si>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</si>
  <si>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</si>
  <si>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</si>
  <si>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</si>
  <si>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</si>
  <si>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</si>
  <si>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</si>
  <si>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</si>
  <si>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</si>
  <si>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</si>
  <si>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</si>
  <si>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</si>
  <si>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</si>
  <si>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</si>
  <si>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</si>
  <si>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</si>
  <si>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</si>
  <si>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</si>
  <si>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</si>
  <si>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</si>
  <si>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</si>
  <si>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</si>
  <si>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</si>
  <si>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</si>
  <si>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</si>
  <si>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</si>
  <si>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</si>
  <si>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</si>
  <si>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</si>
  <si>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</si>
  <si>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</si>
  <si>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</si>
  <si>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</si>
  <si>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</si>
  <si>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</si>
  <si>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</si>
  <si>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</si>
  <si>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</si>
  <si>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</si>
  <si>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</si>
  <si>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</si>
  <si>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</si>
  <si>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</si>
  <si>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</si>
  <si>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</si>
  <si>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</si>
  <si>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</si>
  <si>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</si>
  <si>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</si>
  <si>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</si>
  <si>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</si>
  <si>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</si>
  <si>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</si>
  <si>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</si>
  <si>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</si>
  <si>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</si>
  <si>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</si>
  <si>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</si>
  <si>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</si>
  <si>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</si>
  <si>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</si>
  <si>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</si>
  <si>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</si>
  <si>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</si>
  <si>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</si>
  <si>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</si>
  <si>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</si>
  <si>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</si>
  <si>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</si>
  <si>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</si>
  <si>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</si>
  <si>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</si>
  <si>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</si>
  <si>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</si>
  <si>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</si>
  <si>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</si>
  <si>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</si>
  <si>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</si>
  <si>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</si>
  <si>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</si>
  <si>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</si>
  <si>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</si>
  <si>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</si>
  <si>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</si>
  <si>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</si>
  <si>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</si>
  <si>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</si>
  <si>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</si>
  <si>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</si>
  <si>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</si>
  <si>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</si>
  <si>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</si>
  <si>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</si>
  <si>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</si>
  <si>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</si>
  <si>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</si>
  <si>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</si>
  <si>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</si>
  <si>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</si>
  <si>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</si>
  <si>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</si>
  <si>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</si>
  <si>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</si>
  <si>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</si>
  <si>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</si>
  <si>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</si>
  <si>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</si>
  <si>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</si>
  <si>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</si>
  <si>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</si>
  <si>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</si>
  <si>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</si>
  <si>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</si>
  <si>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</si>
  <si>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</si>
  <si>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</si>
  <si>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</si>
  <si>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</si>
  <si>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</si>
  <si>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</si>
  <si>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</si>
  <si>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</si>
  <si>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</si>
  <si>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</si>
  <si>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</si>
  <si>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</si>
  <si>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</si>
  <si>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</si>
  <si>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</si>
  <si>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</si>
  <si>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</si>
  <si>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</si>
  <si>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</si>
  <si>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</si>
  <si>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</si>
  <si>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</si>
  <si>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</si>
  <si>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</si>
  <si>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</si>
  <si>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</si>
  <si>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</si>
  <si>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</si>
  <si>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</si>
  <si>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</si>
  <si>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</si>
  <si>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</si>
  <si>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</si>
  <si>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</si>
  <si>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</si>
  <si>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</si>
  <si>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</si>
  <si>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</si>
  <si>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</si>
  <si>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</si>
  <si>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</si>
  <si>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</si>
  <si>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</si>
  <si>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</si>
  <si>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</si>
  <si>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</si>
  <si>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</si>
  <si>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</si>
  <si>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</si>
  <si>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</si>
  <si>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</si>
  <si>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</si>
  <si>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</si>
  <si>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</si>
  <si>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</si>
  <si>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</si>
  <si>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</si>
  <si>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</si>
  <si>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</si>
  <si>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</si>
  <si>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</si>
  <si>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</si>
  <si>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</si>
  <si>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</si>
  <si>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</si>
  <si>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</si>
  <si>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</si>
  <si>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</si>
  <si>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</si>
  <si>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</si>
  <si>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</si>
  <si>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</si>
  <si>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</si>
  <si>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</si>
  <si>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</si>
  <si>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</si>
  <si>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</si>
  <si>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</si>
  <si>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</si>
  <si>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</si>
  <si>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</si>
  <si>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</si>
  <si>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</si>
  <si>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</si>
  <si>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</si>
  <si>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</si>
  <si>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</si>
  <si>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</si>
  <si>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</si>
  <si>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</si>
  <si>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</si>
  <si>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</si>
  <si>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</si>
  <si>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</si>
  <si>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</si>
  <si>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</si>
  <si>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</si>
  <si>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</si>
  <si>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</si>
  <si>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</si>
  <si>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</si>
  <si>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</si>
  <si>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</si>
  <si>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</si>
  <si>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</si>
  <si>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</si>
  <si>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</si>
  <si>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</si>
  <si>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</si>
  <si>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</si>
  <si>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</si>
  <si>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</si>
  <si>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</si>
  <si>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</si>
  <si>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</si>
  <si>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</si>
  <si>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</si>
  <si>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</si>
  <si>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</si>
  <si>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</si>
  <si>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</si>
  <si>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</si>
  <si>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</si>
  <si>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</si>
  <si>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</si>
  <si>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</si>
  <si>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</si>
  <si>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</si>
  <si>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</si>
  <si>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</si>
  <si>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</si>
  <si>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</si>
  <si>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</si>
  <si>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</si>
  <si>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</si>
  <si>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</si>
  <si>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</si>
  <si>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</si>
  <si>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</si>
  <si>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</si>
  <si>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</si>
  <si>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</si>
  <si>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</si>
  <si>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</si>
  <si>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</si>
  <si>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</si>
  <si>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</si>
  <si>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</si>
  <si>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</si>
  <si>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</si>
  <si>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</si>
  <si>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</si>
  <si>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</si>
  <si>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</si>
  <si>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</si>
  <si>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</si>
  <si>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</si>
  <si>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</si>
  <si>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</si>
  <si>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</si>
  <si>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</si>
  <si>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</si>
  <si>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</si>
  <si>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</si>
  <si>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</si>
  <si>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</si>
  <si>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</si>
  <si>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</si>
  <si>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</si>
  <si>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</si>
  <si>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</si>
  <si>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</si>
  <si>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</si>
  <si>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</si>
  <si>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</si>
  <si>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</si>
  <si>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</si>
  <si>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</si>
  <si>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</si>
  <si>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</si>
  <si>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</si>
  <si>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</si>
  <si>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</si>
  <si>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</si>
  <si>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</si>
  <si>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</si>
  <si>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</si>
  <si>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</si>
  <si>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</si>
  <si>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</si>
  <si>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</si>
  <si>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</si>
  <si>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</si>
  <si>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</si>
  <si>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</si>
  <si>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</si>
  <si>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</si>
  <si>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</si>
  <si>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</si>
  <si>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</si>
  <si>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</si>
  <si>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</si>
  <si>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</si>
  <si>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</si>
  <si>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</si>
  <si>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</si>
  <si>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</si>
  <si>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</si>
  <si>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</si>
  <si>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</si>
  <si>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</si>
  <si>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</si>
  <si>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</si>
  <si>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</si>
  <si>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</si>
  <si>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</si>
  <si>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</si>
  <si>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</si>
  <si>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</si>
  <si>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</si>
  <si>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</si>
  <si>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</si>
  <si>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</si>
  <si>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</si>
  <si>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</si>
  <si>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</si>
  <si>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</si>
  <si>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</si>
  <si>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</si>
  <si>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</si>
  <si>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</si>
  <si>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</si>
  <si>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</si>
  <si>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</si>
  <si>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</si>
  <si>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</si>
  <si>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</si>
  <si>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</si>
  <si>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</si>
  <si>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</si>
  <si>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</si>
  <si>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</si>
  <si>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</si>
  <si>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</si>
  <si>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</si>
  <si>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</si>
  <si>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</si>
  <si>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</si>
  <si>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</si>
  <si>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</si>
  <si>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</si>
  <si>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</si>
  <si>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</si>
  <si>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</si>
  <si>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</si>
  <si>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</si>
  <si>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</si>
  <si>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</si>
  <si>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</si>
  <si>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</si>
  <si>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</si>
  <si>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</si>
  <si>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</si>
  <si>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</si>
  <si>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</si>
  <si>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</si>
  <si>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</si>
  <si>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</si>
  <si>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</si>
  <si>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</si>
  <si>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</si>
  <si>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</si>
  <si>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</si>
  <si>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</si>
  <si>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</si>
  <si>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</si>
  <si>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</si>
  <si>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</si>
  <si>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</si>
  <si>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</si>
  <si>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</si>
  <si>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</si>
  <si>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</si>
  <si>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</si>
  <si>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</si>
  <si>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</si>
  <si>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</si>
  <si>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</si>
  <si>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</si>
  <si>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</si>
  <si>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</si>
  <si>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</si>
  <si>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</si>
  <si>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</si>
  <si>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</si>
  <si>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</si>
  <si>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</si>
  <si>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</si>
  <si>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</si>
  <si>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</si>
  <si>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</si>
  <si>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</si>
  <si>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</si>
  <si>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</si>
  <si>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</si>
  <si>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</si>
  <si>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</si>
  <si>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</si>
  <si>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</si>
  <si>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</si>
  <si>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</si>
  <si>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</si>
  <si>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</si>
  <si>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</si>
  <si>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</si>
  <si>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</si>
  <si>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</si>
  <si>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</si>
  <si>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</si>
  <si>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</si>
  <si>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</si>
  <si>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</si>
  <si>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</si>
  <si>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</si>
  <si>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</si>
  <si>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</si>
  <si>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</si>
  <si>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</si>
  <si>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</si>
  <si>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</si>
  <si>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</si>
  <si>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</si>
  <si>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</si>
  <si>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</si>
  <si>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</si>
  <si>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</si>
  <si>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</si>
  <si>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</si>
  <si>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</si>
  <si>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</si>
  <si>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</si>
  <si>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</si>
  <si>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</si>
  <si>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</si>
  <si>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</si>
  <si>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</si>
  <si>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</si>
  <si>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</si>
  <si>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</si>
  <si>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</si>
  <si>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</si>
  <si>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</si>
  <si>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</si>
  <si>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</si>
  <si>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</si>
  <si>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</si>
  <si>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</si>
  <si>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</si>
  <si>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</si>
  <si>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</si>
  <si>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</si>
  <si>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</si>
  <si>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</si>
  <si>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</si>
  <si>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</si>
  <si>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</si>
  <si>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</si>
  <si>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</si>
  <si>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</si>
  <si>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</si>
  <si>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</si>
  <si>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</si>
  <si>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</si>
  <si>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</si>
  <si>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</si>
  <si>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</si>
  <si>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</si>
  <si>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</si>
  <si>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</si>
  <si>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</si>
  <si>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</si>
  <si>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</si>
  <si>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</si>
  <si>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</si>
  <si>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</si>
  <si>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</si>
  <si>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</si>
  <si>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</si>
  <si>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</si>
  <si>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</si>
  <si>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</si>
  <si>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</si>
  <si>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</si>
  <si>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</si>
  <si>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</si>
  <si>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</si>
  <si>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</si>
  <si>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</si>
  <si>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</si>
  <si>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</si>
  <si>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</si>
  <si>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</si>
  <si>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</si>
  <si>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</si>
  <si>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</si>
  <si>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</si>
  <si>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</si>
  <si>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</si>
  <si>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</si>
  <si>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</si>
  <si>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</si>
  <si>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</si>
  <si>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</si>
  <si>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</si>
  <si>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</si>
  <si>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</si>
  <si>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</si>
  <si>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</si>
  <si>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</si>
  <si>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</si>
  <si>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</si>
  <si>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</si>
  <si>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</si>
  <si>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</si>
  <si>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</si>
  <si>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</si>
  <si>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</si>
  <si>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</si>
  <si>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</si>
  <si>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</si>
  <si>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</si>
  <si>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</si>
  <si>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</si>
  <si>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</si>
  <si>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</si>
  <si>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</si>
  <si>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</si>
  <si>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</si>
  <si>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</si>
  <si>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</si>
  <si>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</si>
  <si>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</si>
  <si>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</si>
  <si>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</si>
  <si>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</si>
  <si>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</si>
  <si>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</si>
  <si>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</si>
  <si>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</si>
  <si>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</si>
  <si>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</si>
  <si>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</si>
  <si>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</si>
  <si>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</si>
  <si>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</si>
  <si>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</si>
  <si>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</si>
  <si>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</si>
  <si>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</si>
  <si>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</si>
  <si>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</si>
  <si>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</si>
  <si>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</si>
  <si>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</si>
  <si>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</si>
  <si>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</si>
  <si>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</si>
  <si>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</si>
  <si>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</si>
  <si>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</si>
  <si>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</si>
  <si>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</si>
  <si>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</si>
  <si>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</si>
  <si>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</si>
  <si>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</si>
  <si>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</si>
  <si>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</si>
  <si>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</si>
  <si>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</si>
  <si>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</si>
  <si>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</si>
  <si>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</si>
  <si>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</si>
  <si>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</si>
  <si>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</si>
  <si>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</si>
  <si>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</si>
  <si>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</si>
  <si>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</si>
  <si>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</si>
  <si>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</si>
  <si>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</si>
  <si>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</si>
  <si>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</si>
  <si>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</si>
  <si>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</si>
  <si>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</si>
  <si>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</si>
  <si>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</si>
  <si>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</si>
  <si>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</si>
  <si>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</si>
  <si>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</si>
  <si>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</si>
  <si>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</si>
  <si>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</si>
  <si>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</si>
  <si>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</si>
  <si>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</si>
  <si>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</si>
  <si>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</si>
  <si>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</si>
  <si>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</si>
  <si>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</si>
  <si>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</si>
  <si>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</si>
  <si>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</si>
  <si>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</si>
  <si>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</si>
  <si>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</si>
  <si>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</si>
  <si>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</si>
  <si>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</si>
  <si>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</si>
  <si>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</si>
  <si>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</si>
  <si>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</si>
  <si>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</si>
  <si>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</si>
  <si>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</si>
  <si>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</si>
  <si>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</si>
  <si>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</si>
  <si>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</si>
  <si>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</si>
  <si>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</si>
  <si>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</si>
  <si>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</si>
  <si>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</si>
  <si>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</si>
  <si>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</si>
  <si>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</si>
  <si>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</si>
  <si>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</si>
  <si>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</si>
  <si>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</si>
  <si>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</si>
  <si>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</si>
  <si>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</si>
  <si>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</si>
  <si>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</si>
  <si>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</si>
  <si>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</si>
  <si>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</si>
  <si>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</si>
  <si>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</si>
  <si>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</si>
  <si>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</si>
  <si>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</si>
  <si>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</si>
  <si>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</si>
  <si>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</si>
  <si>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</si>
  <si>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</si>
  <si>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</si>
  <si>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</si>
  <si>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</si>
  <si>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</si>
  <si>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</si>
  <si>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</si>
  <si>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</si>
  <si>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</si>
  <si>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</si>
  <si>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</si>
  <si>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</si>
  <si>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</si>
  <si>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</si>
  <si>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</si>
  <si>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</si>
  <si>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</si>
  <si>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</si>
  <si>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</si>
  <si>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</si>
  <si>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</si>
  <si>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</si>
  <si>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</si>
  <si>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</si>
  <si>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</si>
  <si>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</si>
  <si>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</si>
  <si>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</si>
  <si>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</si>
  <si>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</si>
  <si>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</si>
  <si>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</si>
  <si>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</si>
  <si>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</si>
  <si>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</si>
  <si>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</si>
  <si>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</si>
  <si>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</si>
  <si>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</si>
  <si>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</si>
  <si>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</si>
  <si>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</si>
  <si>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</si>
  <si>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</si>
  <si>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</si>
  <si>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</si>
  <si>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</si>
  <si>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</si>
  <si>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</si>
  <si>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</si>
  <si>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</si>
  <si>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</si>
  <si>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</si>
  <si>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</si>
  <si>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</si>
  <si>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</si>
  <si>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</si>
  <si>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</si>
  <si>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</si>
  <si>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</si>
  <si>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</si>
  <si>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</si>
  <si>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</si>
  <si>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</si>
  <si>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</si>
  <si>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</si>
  <si>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</si>
  <si>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</si>
  <si>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</si>
  <si>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</si>
  <si>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</si>
  <si>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</si>
  <si>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</si>
  <si>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</si>
  <si>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</si>
  <si>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</si>
  <si>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</si>
  <si>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</si>
  <si>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</si>
  <si>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</si>
  <si>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</si>
  <si>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</si>
  <si>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</si>
  <si>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</si>
  <si>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</si>
  <si>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</si>
  <si>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</si>
  <si>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</si>
  <si>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</si>
  <si>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</si>
  <si>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</si>
  <si>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</si>
  <si>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</si>
  <si>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</si>
  <si>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</si>
  <si>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</si>
  <si>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</si>
  <si>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</si>
  <si>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</si>
  <si>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</si>
  <si>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</si>
  <si>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</si>
  <si>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</si>
  <si>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</si>
  <si>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</si>
  <si>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</si>
  <si>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</si>
  <si>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</si>
  <si>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</si>
  <si>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</si>
  <si>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</si>
  <si>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</si>
  <si>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</si>
  <si>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</si>
  <si>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</si>
  <si>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</si>
  <si>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</si>
  <si>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</si>
  <si>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</si>
  <si>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</si>
  <si>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</si>
  <si>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</si>
  <si>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</si>
  <si>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</si>
  <si>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</si>
  <si>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</si>
  <si>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</si>
  <si>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</si>
  <si>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</si>
  <si>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</si>
  <si>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</si>
  <si>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</si>
  <si>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</si>
  <si>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</si>
  <si>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</si>
  <si>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</si>
  <si>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</si>
  <si>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</si>
  <si>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</si>
  <si>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</si>
  <si>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</si>
  <si>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</si>
  <si>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</si>
  <si>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</si>
  <si>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</si>
  <si>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</si>
  <si>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</si>
  <si>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</si>
  <si>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</si>
  <si>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</si>
  <si>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</si>
  <si>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</si>
  <si>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</si>
  <si>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</si>
  <si>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</si>
  <si>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</si>
  <si>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</si>
  <si>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</si>
  <si>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</si>
  <si>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</si>
  <si>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</si>
  <si>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</si>
  <si>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</si>
  <si>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</si>
  <si>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</si>
  <si>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</si>
  <si>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</si>
  <si>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</si>
  <si>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</si>
  <si>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</si>
  <si>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</si>
  <si>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</si>
  <si>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</si>
  <si>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</si>
  <si>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</si>
  <si>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</si>
  <si>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</si>
  <si>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</si>
  <si>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</si>
  <si>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</si>
  <si>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</si>
  <si>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</si>
  <si>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</si>
  <si>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</si>
  <si>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</si>
  <si>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</si>
  <si>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</si>
  <si>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</si>
  <si>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</si>
  <si>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</si>
  <si>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</si>
  <si>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</si>
  <si>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</si>
  <si>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</si>
  <si>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</si>
  <si>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</si>
  <si>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</si>
  <si>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</si>
  <si>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</si>
  <si>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</si>
  <si>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</si>
  <si>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</si>
  <si>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</si>
  <si>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</si>
  <si>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</si>
  <si>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</si>
  <si>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</si>
  <si>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</si>
  <si>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</si>
  <si>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</si>
  <si>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</si>
  <si>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</si>
  <si>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</si>
  <si>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</si>
  <si>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</si>
  <si>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</si>
  <si>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</si>
  <si>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</si>
  <si>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</si>
  <si>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</si>
  <si>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</si>
  <si>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</si>
  <si>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</si>
  <si>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</si>
  <si>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</si>
  <si>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</si>
  <si>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</si>
  <si>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</si>
  <si>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</si>
  <si>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</si>
  <si>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</si>
  <si>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</si>
  <si>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</si>
  <si>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</si>
  <si>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</si>
  <si>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</si>
  <si>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</si>
  <si>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</si>
  <si>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</si>
  <si>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</si>
  <si>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</si>
  <si>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</si>
  <si>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</si>
  <si>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</si>
  <si>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</si>
  <si>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</si>
  <si>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</si>
  <si>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</si>
  <si>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</si>
  <si>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</si>
  <si>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</si>
  <si>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</si>
  <si>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</si>
  <si>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</si>
  <si>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</si>
  <si>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</si>
  <si>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</si>
  <si>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</si>
  <si>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</si>
  <si>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</si>
  <si>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</si>
  <si>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</si>
  <si>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</si>
  <si>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</si>
  <si>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</si>
  <si>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</si>
  <si>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</si>
  <si>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</si>
  <si>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</si>
  <si>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</si>
  <si>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</si>
  <si>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</si>
  <si>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</si>
  <si>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</si>
  <si>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</si>
  <si>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</si>
  <si>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</si>
  <si>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</si>
  <si>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</si>
  <si>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</si>
  <si>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</si>
  <si>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</si>
  <si>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</si>
  <si>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</si>
  <si>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</si>
  <si>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</si>
  <si>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</si>
  <si>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</si>
  <si>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</si>
  <si>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</si>
  <si>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</si>
  <si>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</si>
  <si>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</si>
  <si>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</si>
  <si>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</si>
  <si>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</si>
  <si>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</si>
  <si>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</si>
  <si>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</si>
  <si>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</si>
  <si>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</si>
  <si>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</si>
  <si>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</si>
  <si>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</si>
  <si>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</si>
  <si>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</si>
  <si>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</si>
  <si>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</si>
  <si>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</si>
  <si>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</si>
  <si>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</si>
  <si>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</si>
  <si>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</si>
  <si>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</si>
  <si>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</si>
  <si>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</si>
  <si>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</si>
  <si>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</si>
  <si>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</si>
  <si>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</si>
  <si>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</si>
  <si>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</si>
  <si>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</si>
  <si>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</si>
  <si>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</si>
  <si>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</si>
  <si>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</si>
  <si>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</si>
  <si>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</si>
  <si>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</si>
  <si>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</si>
  <si>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</si>
  <si>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</si>
  <si>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</si>
  <si>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</si>
  <si>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</si>
  <si>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</si>
  <si>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</si>
  <si>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</si>
  <si>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</si>
  <si>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</si>
  <si>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</si>
  <si>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</si>
  <si>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</si>
  <si>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</si>
  <si>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</si>
  <si>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</si>
  <si>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</si>
  <si>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</si>
  <si>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</si>
  <si>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</si>
  <si>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</si>
  <si>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</si>
  <si>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</si>
  <si>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</si>
  <si>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</si>
  <si>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</si>
  <si>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</si>
  <si>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</si>
  <si>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</si>
  <si>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</si>
  <si>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</si>
  <si>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</si>
  <si>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</si>
  <si>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</si>
  <si>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</si>
  <si>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</si>
  <si>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</si>
  <si>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</si>
  <si>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</si>
  <si>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</si>
  <si>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</si>
  <si>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</si>
  <si>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</si>
  <si>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</si>
  <si>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</si>
  <si>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</si>
  <si>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</si>
  <si>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</si>
  <si>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</si>
  <si>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</si>
  <si>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</si>
  <si>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</si>
  <si>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</si>
  <si>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</si>
  <si>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</si>
  <si>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</si>
  <si>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</si>
  <si>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</si>
  <si>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</si>
  <si>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</si>
  <si>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</si>
  <si>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</si>
  <si>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</si>
  <si>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</si>
  <si>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</si>
  <si>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</si>
  <si>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</si>
  <si>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</si>
  <si>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</si>
  <si>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</si>
  <si>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</si>
  <si>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</si>
  <si>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</si>
  <si>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</si>
  <si>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</si>
  <si>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</si>
  <si>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</si>
  <si>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</si>
  <si>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</si>
  <si>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</si>
  <si>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</si>
  <si>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</si>
  <si>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</si>
  <si>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</si>
  <si>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</si>
  <si>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</si>
  <si>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</si>
  <si>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</si>
  <si>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</si>
  <si>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</si>
  <si>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</si>
  <si>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</si>
  <si>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</si>
  <si>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</si>
  <si>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</si>
  <si>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</si>
  <si>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</si>
  <si>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</si>
  <si>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</si>
  <si>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</si>
  <si>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</si>
  <si>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</si>
  <si>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</si>
  <si>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</si>
  <si>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</si>
  <si>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</si>
  <si>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</si>
  <si>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</si>
  <si>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</si>
  <si>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</si>
  <si>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</si>
  <si>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</si>
  <si>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</si>
  <si>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</si>
  <si>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</si>
  <si>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</si>
  <si>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</si>
  <si>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</si>
  <si>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</si>
  <si>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</si>
  <si>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</si>
  <si>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</si>
  <si>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</si>
  <si>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</si>
  <si>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</si>
  <si>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</si>
  <si>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</si>
  <si>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</si>
  <si>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</si>
  <si>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</si>
  <si>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</si>
  <si>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</si>
  <si>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</si>
  <si>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</si>
  <si>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</si>
  <si>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</si>
  <si>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</si>
  <si>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</si>
  <si>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</si>
  <si>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</si>
  <si>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</si>
  <si>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</si>
  <si>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</si>
  <si>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</si>
  <si>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</si>
  <si>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</si>
  <si>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</si>
  <si>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</si>
  <si>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</si>
  <si>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</si>
  <si>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</si>
  <si>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</si>
  <si>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</si>
  <si>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</si>
  <si>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</si>
  <si>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</si>
  <si>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</si>
  <si>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</si>
  <si>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</si>
  <si>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</si>
  <si>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</si>
  <si>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</si>
  <si>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</si>
  <si>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</si>
  <si>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</si>
  <si>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</si>
  <si>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</si>
  <si>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</si>
  <si>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</si>
  <si>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</si>
  <si>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</si>
  <si>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</si>
  <si>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</si>
  <si>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</si>
  <si>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</si>
  <si>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</si>
  <si>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</si>
  <si>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</si>
  <si>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</si>
  <si>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</si>
  <si>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</si>
  <si>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</si>
  <si>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</si>
  <si>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</si>
  <si>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</si>
  <si>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</si>
  <si>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</si>
  <si>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</si>
  <si>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</si>
  <si>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</si>
  <si>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</si>
  <si>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</si>
  <si>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</si>
  <si>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</si>
  <si>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</si>
  <si>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</si>
  <si>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</si>
  <si>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</si>
  <si>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</si>
  <si>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</si>
  <si>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</si>
  <si>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</si>
  <si>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</si>
  <si>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</si>
  <si>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</si>
  <si>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</si>
  <si>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</si>
  <si>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</si>
  <si>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</si>
  <si>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</si>
  <si>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</si>
  <si>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</si>
  <si>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</si>
  <si>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</si>
  <si>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</si>
  <si>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</si>
  <si>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</si>
  <si>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</si>
  <si>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</si>
  <si>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</si>
  <si>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</si>
  <si>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</si>
  <si>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</si>
  <si>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</si>
  <si>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</si>
  <si>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</si>
  <si>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</si>
  <si>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</si>
  <si>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</si>
  <si>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</si>
  <si>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</si>
  <si>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</si>
  <si>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</si>
  <si>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</si>
  <si>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</si>
  <si>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</si>
  <si>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</si>
  <si>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</si>
  <si>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</si>
  <si>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</si>
  <si>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</si>
  <si>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</si>
  <si>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</si>
  <si>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</si>
  <si>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</si>
  <si>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</si>
  <si>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</si>
  <si>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</si>
  <si>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</si>
  <si>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</si>
  <si>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</si>
  <si>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</si>
  <si>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</si>
  <si>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</si>
  <si>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</si>
  <si>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</si>
  <si>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</si>
  <si>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</si>
  <si>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</si>
  <si>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</si>
  <si>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</si>
  <si>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</si>
  <si>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</si>
  <si>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</si>
  <si>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</si>
  <si>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</si>
  <si>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</si>
  <si>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</si>
  <si>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</si>
  <si>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</si>
  <si>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</si>
  <si>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</si>
  <si>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</si>
  <si>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</si>
  <si>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</si>
  <si>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</si>
  <si>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</si>
  <si>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</si>
  <si>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</si>
  <si>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</si>
  <si>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</si>
  <si>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</si>
  <si>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</si>
  <si>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</si>
  <si>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</si>
  <si>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</si>
  <si>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</si>
  <si>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</si>
  <si>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</si>
  <si>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</si>
  <si>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</si>
  <si>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</si>
  <si>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</si>
  <si>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</si>
  <si>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</si>
  <si>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</si>
  <si>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</si>
  <si>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</si>
  <si>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</si>
  <si>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</si>
  <si>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</si>
  <si>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</si>
  <si>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</si>
  <si>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</si>
  <si>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</si>
  <si>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</si>
  <si>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</si>
  <si>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</si>
  <si>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</si>
  <si>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</si>
  <si>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</si>
  <si>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</si>
  <si>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</si>
  <si>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</si>
  <si>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</si>
  <si>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</si>
  <si>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</si>
  <si>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</si>
  <si>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</si>
  <si>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</si>
  <si>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</si>
  <si>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</si>
  <si>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</si>
  <si>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</si>
  <si>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</si>
  <si>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</si>
  <si>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</si>
  <si>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</si>
  <si>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</si>
  <si>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</si>
  <si>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</si>
  <si>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</si>
  <si>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</si>
  <si>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</si>
  <si>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</si>
  <si>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</si>
  <si>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</si>
  <si>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</si>
  <si>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</si>
  <si>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</si>
  <si>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</si>
  <si>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</si>
  <si>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</si>
  <si>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</si>
  <si>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</si>
  <si>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</si>
  <si>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</si>
  <si>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</si>
  <si>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</si>
  <si>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</si>
  <si>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</si>
  <si>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</si>
  <si>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</si>
  <si>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</si>
  <si>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</si>
  <si>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</si>
  <si>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</si>
  <si>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</si>
  <si>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</si>
  <si>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</si>
  <si>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</si>
  <si>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</si>
  <si>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</si>
  <si>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</si>
  <si>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</si>
  <si>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</si>
  <si>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</si>
  <si>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</si>
  <si>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</si>
  <si>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</si>
  <si>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</si>
  <si>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</si>
  <si>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</si>
  <si>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</si>
  <si>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</si>
  <si>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</si>
  <si>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</si>
  <si>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</si>
  <si>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</si>
  <si>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</si>
  <si>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</si>
  <si>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</si>
  <si>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</si>
  <si>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</si>
  <si>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</si>
  <si>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</si>
  <si>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</si>
  <si>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</si>
  <si>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</si>
  <si>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</si>
  <si>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</si>
  <si>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</si>
  <si>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</si>
  <si>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</si>
  <si>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</si>
  <si>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</si>
  <si>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</si>
  <si>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</si>
  <si>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</si>
  <si>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</si>
  <si>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</si>
  <si>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</si>
  <si>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</si>
  <si>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</si>
  <si>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</si>
  <si>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</si>
  <si>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</si>
  <si>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</si>
  <si>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</si>
  <si>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</si>
  <si>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</si>
  <si>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</si>
  <si>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</si>
  <si>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</si>
  <si>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</si>
  <si>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</si>
  <si>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</si>
  <si>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</si>
  <si>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</si>
  <si>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</si>
  <si>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</si>
  <si>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</si>
  <si>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</si>
  <si>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</si>
  <si>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</si>
  <si>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</si>
  <si>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</si>
  <si>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</si>
  <si>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</si>
  <si>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</si>
  <si>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</si>
  <si>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</si>
  <si>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</si>
  <si>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</si>
  <si>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</si>
  <si>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</si>
  <si>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</si>
  <si>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</si>
  <si>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</si>
  <si>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</si>
  <si>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</si>
  <si>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</si>
  <si>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</si>
  <si>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</si>
  <si>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</si>
  <si>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</si>
  <si>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</si>
  <si>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</si>
  <si>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</si>
  <si>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</si>
  <si>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</si>
  <si>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</si>
  <si>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</si>
  <si>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</si>
  <si>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</si>
  <si>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</si>
  <si>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</si>
  <si>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</si>
  <si>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</si>
  <si>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</si>
  <si>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</si>
  <si>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</si>
  <si>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</si>
  <si>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</si>
  <si>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</si>
  <si>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</si>
  <si>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</si>
  <si>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</si>
  <si>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</si>
  <si>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</si>
  <si>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</si>
  <si>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</si>
  <si>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</si>
  <si>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</si>
  <si>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</si>
  <si>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</si>
  <si>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</si>
  <si>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</si>
  <si>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</si>
  <si>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</si>
  <si>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</si>
  <si>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</si>
  <si>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</si>
  <si>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</si>
  <si>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</si>
  <si>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</si>
  <si>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</si>
  <si>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</si>
  <si>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</si>
  <si>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</si>
  <si>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</si>
  <si>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</si>
  <si>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</si>
  <si>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</si>
  <si>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</si>
  <si>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</si>
  <si>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</si>
  <si>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</si>
  <si>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</si>
  <si>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</si>
  <si>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</si>
  <si>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</si>
  <si>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</si>
  <si>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</si>
  <si>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</si>
  <si>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</si>
  <si>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</si>
  <si>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</si>
  <si>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</si>
  <si>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</si>
  <si>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</si>
  <si>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</si>
  <si>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</si>
  <si>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</si>
  <si>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</si>
  <si>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</si>
  <si>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</si>
  <si>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</si>
  <si>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</si>
  <si>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</si>
  <si>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</si>
  <si>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</si>
  <si>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</si>
  <si>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</si>
  <si>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</si>
  <si>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</si>
  <si>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</si>
  <si>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</si>
  <si>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</si>
  <si>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</si>
  <si>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</si>
  <si>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</si>
  <si>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</si>
  <si>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</si>
  <si>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</si>
  <si>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</si>
  <si>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</si>
  <si>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</si>
  <si>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</si>
  <si>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</si>
  <si>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</si>
  <si>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</si>
  <si>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</si>
  <si>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</si>
  <si>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</si>
  <si>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</si>
  <si>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</si>
  <si>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</si>
  <si>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</si>
  <si>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</si>
  <si>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</si>
  <si>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</si>
  <si>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</si>
  <si>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</si>
  <si>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</si>
  <si>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</si>
  <si>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</si>
  <si>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</si>
  <si>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</si>
  <si>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</si>
  <si>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</si>
  <si>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</si>
  <si>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</si>
  <si>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</si>
  <si>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</si>
  <si>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</si>
  <si>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</si>
  <si>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</si>
  <si>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</si>
  <si>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</si>
  <si>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</si>
  <si>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</si>
  <si>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</si>
  <si>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</si>
  <si>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</si>
  <si>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</si>
  <si>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</si>
  <si>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</si>
  <si>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</si>
  <si>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</si>
  <si>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</si>
  <si>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</si>
  <si>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</si>
  <si>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</si>
  <si>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</si>
  <si>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</si>
  <si>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</si>
  <si>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</si>
  <si>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</si>
  <si>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</si>
  <si>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</si>
  <si>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</si>
  <si>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</si>
  <si>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</si>
  <si>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</si>
  <si>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</si>
  <si>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</si>
  <si>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</si>
  <si>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</si>
  <si>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</si>
  <si>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</si>
  <si>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</si>
  <si>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</si>
  <si>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</si>
  <si>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</si>
  <si>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</si>
  <si>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</si>
  <si>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</si>
  <si>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</si>
  <si>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</si>
  <si>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</si>
  <si>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</si>
  <si>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</si>
  <si>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</si>
  <si>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</si>
  <si>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</si>
  <si>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</si>
  <si>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</si>
  <si>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</si>
  <si>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</si>
  <si>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</si>
  <si>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</si>
  <si>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</si>
  <si>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</si>
  <si>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</si>
  <si>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</si>
  <si>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</si>
  <si>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</si>
  <si>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</si>
  <si>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</si>
  <si>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</si>
  <si>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</si>
  <si>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</si>
  <si>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</si>
  <si>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</si>
  <si>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</si>
  <si>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</si>
  <si>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</si>
  <si>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</si>
  <si>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</si>
  <si>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</si>
  <si>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</si>
  <si>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</si>
  <si>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</si>
  <si>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</si>
  <si>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</si>
  <si>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</si>
  <si>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</si>
  <si>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</si>
  <si>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</si>
  <si>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</si>
  <si>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</si>
  <si>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</si>
  <si>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</si>
  <si>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</si>
  <si>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</si>
  <si>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</si>
  <si>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</si>
  <si>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</si>
  <si>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</si>
  <si>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</si>
  <si>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</si>
  <si>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</si>
  <si>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</si>
  <si>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</si>
  <si>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</si>
  <si>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</si>
  <si>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</si>
  <si>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</si>
  <si>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</si>
  <si>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</si>
  <si>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</si>
  <si>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</si>
  <si>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</si>
  <si>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</si>
  <si>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</si>
  <si>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</si>
  <si>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</si>
  <si>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</si>
  <si>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</si>
  <si>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</si>
  <si>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</si>
  <si>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</si>
  <si>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</si>
  <si>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</si>
  <si>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</si>
  <si>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</si>
  <si>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</si>
  <si>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</si>
  <si>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</si>
  <si>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</si>
  <si>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</si>
  <si>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</si>
  <si>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</si>
  <si>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</si>
  <si>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</si>
  <si>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</si>
  <si>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</si>
  <si>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</si>
  <si>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</si>
  <si>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</si>
  <si>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</si>
  <si>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</si>
  <si>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</si>
  <si>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</si>
  <si>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</si>
  <si>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</si>
  <si>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</si>
  <si>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</si>
  <si>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</si>
  <si>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</si>
  <si>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</si>
  <si>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</si>
  <si>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</si>
  <si>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</si>
  <si>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</si>
  <si>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</si>
  <si>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</si>
  <si>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</si>
  <si>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</si>
  <si>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</si>
  <si>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</si>
  <si>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</si>
  <si>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</si>
  <si>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</si>
  <si>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</si>
  <si>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</si>
  <si>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</si>
  <si>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</si>
  <si>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</si>
  <si>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</si>
  <si>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</si>
  <si>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</si>
  <si>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</si>
  <si>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</si>
  <si>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</si>
  <si>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</si>
  <si>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</si>
  <si>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</si>
  <si>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</si>
  <si>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</si>
  <si>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</si>
  <si>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</si>
  <si>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</si>
  <si>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</si>
  <si>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</si>
  <si>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</si>
  <si>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</si>
  <si>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</si>
  <si>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</si>
  <si>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</si>
  <si>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</si>
  <si>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</si>
  <si>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</si>
  <si>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</si>
  <si>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</si>
  <si>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</si>
  <si>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</si>
  <si>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</si>
  <si>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</si>
  <si>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</si>
  <si>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</si>
  <si>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</si>
  <si>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</si>
  <si>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</si>
  <si>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</si>
  <si>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</si>
  <si>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</si>
  <si>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</si>
  <si>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</si>
  <si>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</si>
  <si>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</si>
  <si>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</si>
  <si>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</si>
  <si>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</si>
  <si>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</si>
  <si>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</si>
  <si>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</si>
  <si>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</si>
  <si>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</si>
  <si>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</si>
  <si>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</si>
  <si>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</si>
  <si>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</si>
  <si>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</si>
  <si>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</si>
  <si>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</si>
  <si>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</si>
  <si>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</si>
  <si>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</si>
  <si>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</si>
  <si>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</si>
  <si>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</si>
  <si>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</si>
  <si>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</si>
  <si>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</si>
  <si>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</si>
  <si>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</si>
  <si>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</si>
  <si>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</si>
  <si>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</si>
  <si>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</si>
  <si>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</si>
  <si>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</si>
  <si>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</si>
  <si>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</si>
  <si>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</si>
  <si>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</si>
  <si>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</si>
  <si>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</si>
  <si>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</si>
  <si>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</si>
  <si>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</si>
  <si>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</si>
  <si>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</si>
  <si>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</si>
  <si>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</si>
  <si>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</si>
  <si>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</si>
  <si>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</si>
  <si>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</si>
  <si>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</si>
  <si>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</si>
  <si>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</si>
  <si>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</si>
  <si>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</si>
  <si>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</si>
  <si>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</si>
  <si>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</si>
  <si>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</si>
  <si>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</si>
  <si>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</si>
  <si>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</si>
  <si>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</si>
  <si>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</si>
  <si>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</si>
  <si>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</si>
  <si>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</si>
  <si>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</si>
  <si>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</si>
  <si>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</si>
  <si>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</si>
  <si>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</si>
  <si>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</si>
  <si>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</si>
  <si>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</si>
  <si>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</si>
  <si>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</si>
  <si>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</si>
  <si>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</si>
  <si>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</si>
  <si>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</si>
  <si>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</si>
  <si>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</si>
  <si>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</si>
  <si>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</si>
  <si>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</si>
  <si>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</si>
  <si>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</si>
  <si>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</si>
  <si>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</si>
  <si>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</si>
  <si>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</si>
  <si>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</si>
  <si>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</si>
  <si>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</si>
  <si>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</si>
  <si>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</si>
  <si>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</si>
  <si>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</si>
  <si>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</si>
  <si>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</si>
  <si>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</si>
  <si>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</si>
  <si>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</si>
  <si>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</si>
  <si>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</si>
  <si>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</si>
  <si>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</si>
  <si>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</si>
  <si>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</si>
  <si>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</si>
  <si>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</si>
  <si>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</si>
  <si>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</si>
  <si>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</si>
  <si>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</si>
  <si>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</si>
  <si>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</si>
  <si>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</si>
  <si>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</si>
  <si>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</si>
  <si>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</si>
  <si>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</si>
  <si>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</si>
  <si>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</si>
  <si>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</si>
  <si>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</si>
  <si>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</si>
  <si>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</si>
  <si>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</si>
  <si>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</si>
  <si>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</si>
  <si>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</si>
  <si>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</si>
  <si>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</si>
  <si>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</si>
  <si>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</si>
  <si>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</si>
  <si>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</si>
  <si>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</si>
  <si>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</si>
  <si>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</si>
  <si>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</si>
  <si>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</si>
  <si>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</si>
  <si>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</si>
  <si>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</si>
  <si>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</si>
  <si>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</si>
  <si>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</si>
  <si>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</si>
  <si>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</si>
  <si>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</si>
  <si>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</si>
  <si>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</si>
  <si>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</si>
  <si>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</si>
  <si>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</si>
  <si>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</si>
  <si>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</si>
  <si>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</si>
  <si>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</si>
  <si>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</si>
  <si>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</si>
  <si>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</si>
  <si>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</si>
  <si>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</si>
  <si>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</si>
  <si>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</si>
  <si>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</si>
  <si>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</si>
  <si>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</si>
  <si>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</si>
  <si>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</si>
  <si>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</si>
  <si>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</si>
  <si>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</si>
  <si>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</si>
  <si>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</si>
  <si>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</si>
  <si>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</si>
  <si>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</si>
  <si>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</si>
  <si>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</si>
  <si>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</si>
  <si>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</si>
  <si>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</si>
  <si>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</si>
  <si>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</si>
  <si>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</si>
  <si>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</si>
  <si>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</si>
  <si>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</si>
  <si>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</si>
  <si>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</si>
  <si>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</si>
  <si>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</si>
  <si>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</si>
  <si>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</si>
  <si>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</si>
  <si>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</si>
  <si>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</si>
  <si>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</si>
  <si>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</si>
  <si>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</si>
  <si>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</si>
  <si>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</si>
  <si>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</si>
  <si>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</si>
  <si>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</si>
  <si>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</si>
  <si>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</si>
  <si>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</si>
  <si>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</si>
  <si>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</si>
  <si>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</si>
  <si>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</si>
  <si>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</si>
  <si>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</si>
  <si>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</si>
  <si>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</si>
  <si>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</si>
  <si>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</si>
  <si>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</si>
  <si>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</si>
  <si>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</si>
  <si>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</si>
  <si>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</si>
  <si>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</si>
  <si>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</si>
  <si>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</si>
  <si>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</si>
  <si>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</si>
  <si>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</si>
  <si>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</si>
  <si>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</si>
  <si>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</si>
  <si>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</si>
  <si>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</si>
  <si>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</si>
  <si>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</si>
  <si>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</si>
  <si>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</si>
  <si>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</si>
  <si>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</si>
  <si>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</si>
  <si>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</si>
  <si>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</si>
  <si>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</si>
  <si>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</si>
  <si>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</si>
  <si>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</si>
  <si>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</si>
  <si>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</si>
  <si>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</si>
  <si>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</si>
  <si>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</si>
  <si>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</si>
  <si>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</si>
  <si>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</si>
  <si>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</si>
  <si>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</si>
  <si>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</si>
  <si>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</si>
  <si>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</si>
  <si>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</si>
  <si>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</si>
  <si>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</si>
  <si>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</si>
  <si>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</si>
  <si>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</si>
  <si>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</si>
  <si>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</si>
  <si>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</si>
  <si>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</si>
  <si>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</si>
  <si>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</si>
  <si>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</si>
  <si>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</si>
  <si>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</si>
  <si>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</si>
  <si>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</si>
  <si>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</si>
  <si>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</si>
  <si>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</si>
  <si>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</si>
  <si>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</si>
  <si>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</si>
  <si>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</si>
  <si>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</si>
  <si>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</si>
  <si>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</si>
  <si>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</si>
  <si>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</si>
  <si>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</si>
  <si>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</si>
  <si>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</si>
  <si>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</si>
  <si>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</si>
  <si>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</si>
  <si>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</si>
  <si>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</si>
  <si>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</si>
  <si>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</si>
  <si>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</si>
  <si>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</si>
  <si>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</si>
  <si>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</si>
  <si>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</si>
  <si>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</si>
  <si>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</si>
  <si>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</si>
  <si>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</si>
  <si>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</si>
  <si>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</si>
  <si>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</si>
  <si>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</si>
  <si>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</si>
  <si>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</si>
  <si>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</si>
  <si>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</si>
  <si>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</si>
  <si>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</si>
  <si>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</si>
  <si>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</si>
  <si>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</si>
  <si>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</si>
  <si>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</si>
  <si>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</si>
  <si>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</si>
  <si>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</si>
  <si>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</si>
  <si>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</si>
  <si>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</si>
  <si>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</si>
  <si>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</si>
  <si>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</si>
  <si>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</si>
  <si>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</si>
  <si>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</si>
  <si>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</si>
  <si>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</si>
  <si>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</si>
  <si>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</si>
  <si>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</si>
  <si>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</si>
  <si>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</si>
  <si>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</si>
  <si>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</si>
  <si>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</si>
  <si>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</si>
  <si>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</si>
  <si>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</si>
  <si>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</si>
  <si>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</si>
  <si>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</si>
  <si>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</si>
  <si>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</si>
  <si>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</si>
  <si>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</si>
  <si>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</si>
  <si>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</si>
  <si>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</si>
  <si>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</si>
  <si>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</si>
  <si>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</si>
  <si>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</si>
  <si>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</si>
  <si>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</si>
  <si>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</si>
  <si>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</si>
  <si>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</si>
  <si>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</si>
  <si>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</si>
  <si>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</si>
  <si>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</si>
  <si>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</si>
  <si>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</si>
  <si>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</si>
  <si>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</si>
  <si>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</si>
  <si>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</si>
  <si>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</si>
  <si>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</si>
  <si>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</si>
  <si>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</si>
  <si>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</si>
  <si>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</si>
  <si>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</si>
  <si>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</si>
  <si>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</si>
  <si>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</si>
  <si>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</si>
  <si>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</si>
  <si>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</si>
  <si>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</si>
  <si>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</si>
  <si>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</si>
  <si>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</si>
  <si>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</si>
  <si>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</si>
  <si>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</si>
  <si>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</si>
  <si>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</si>
  <si>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</si>
  <si>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</si>
  <si>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</si>
  <si>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</si>
  <si>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</si>
  <si>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</si>
  <si>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</si>
  <si>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</si>
  <si>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</si>
  <si>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</si>
  <si>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</si>
  <si>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</si>
  <si>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</si>
  <si>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</si>
  <si>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</si>
  <si>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</si>
  <si>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</si>
  <si>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</si>
  <si>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</si>
  <si>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</si>
  <si>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</si>
  <si>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</si>
  <si>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</si>
  <si>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</si>
  <si>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</si>
  <si>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</si>
  <si>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</si>
  <si>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</si>
  <si>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</si>
  <si>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</si>
  <si>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</si>
  <si>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</si>
  <si>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</si>
  <si>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</si>
  <si>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</si>
  <si>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</si>
  <si>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</si>
  <si>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</si>
  <si>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</si>
  <si>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</si>
  <si>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</si>
  <si>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</si>
  <si>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</si>
  <si>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</si>
  <si>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</si>
  <si>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</si>
  <si>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</si>
  <si>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</si>
  <si>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</si>
  <si>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</si>
  <si>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</si>
  <si>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</si>
  <si>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</si>
  <si>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</si>
  <si>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</si>
  <si>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</si>
  <si>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</si>
  <si>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</si>
  <si>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</si>
  <si>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</si>
  <si>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</si>
  <si>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</si>
  <si>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</si>
  <si>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</si>
  <si>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</si>
  <si>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</si>
  <si>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</si>
  <si>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</si>
  <si>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</si>
  <si>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</si>
  <si>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</si>
  <si>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</si>
  <si>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</si>
  <si>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</si>
  <si>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</si>
  <si>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</si>
  <si>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</si>
  <si>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</si>
  <si>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</si>
  <si>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</si>
  <si>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</si>
  <si>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</si>
  <si>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</si>
  <si>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</si>
  <si>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</si>
  <si>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</si>
  <si>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</si>
  <si>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</si>
  <si>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</si>
  <si>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</si>
  <si>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</si>
  <si>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</si>
  <si>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</si>
  <si>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</si>
  <si>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</si>
  <si>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</si>
  <si>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</si>
  <si>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</si>
  <si>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</si>
  <si>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</si>
  <si>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</si>
  <si>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</si>
  <si>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</si>
  <si>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</si>
  <si>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</si>
  <si>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</si>
  <si>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</si>
  <si>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</si>
  <si>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</si>
  <si>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</si>
  <si>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</si>
  <si>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</si>
  <si>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</si>
  <si>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</si>
  <si>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</si>
  <si>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</si>
  <si>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</si>
  <si>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</si>
  <si>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</si>
  <si>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</si>
  <si>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</si>
  <si>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</si>
  <si>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</si>
  <si>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</si>
  <si>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</si>
  <si>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</si>
  <si>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</si>
  <si>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</si>
  <si>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</si>
  <si>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</si>
  <si>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</si>
  <si>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</si>
  <si>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</si>
  <si>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</si>
  <si>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</si>
  <si>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</si>
  <si>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</si>
  <si>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</si>
  <si>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</si>
  <si>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</si>
  <si>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</si>
  <si>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</si>
  <si>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</si>
  <si>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</si>
  <si>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</si>
  <si>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</si>
  <si>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</si>
  <si>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</si>
  <si>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</si>
  <si>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</si>
  <si>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</si>
  <si>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</si>
  <si>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</si>
  <si>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</si>
  <si>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</si>
  <si>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</si>
  <si>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</si>
  <si>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</si>
  <si>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</si>
  <si>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</si>
  <si>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</si>
  <si>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</si>
  <si>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</si>
  <si>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</si>
  <si>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</si>
  <si>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</si>
  <si>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</si>
  <si>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</si>
  <si>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</si>
  <si>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</si>
  <si>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</si>
  <si>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</si>
  <si>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</si>
  <si>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</si>
  <si>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</si>
  <si>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</si>
  <si>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</si>
  <si>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</si>
  <si>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</si>
  <si>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</si>
  <si>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</si>
  <si>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</si>
  <si>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</si>
  <si>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</si>
  <si>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</si>
  <si>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</si>
  <si>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</si>
  <si>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</si>
  <si>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</si>
  <si>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</si>
  <si>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</si>
  <si>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</si>
  <si>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</si>
  <si>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</si>
  <si>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</si>
  <si>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</si>
  <si>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</si>
  <si>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</si>
  <si>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</si>
  <si>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</si>
  <si>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</si>
  <si>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</si>
  <si>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</si>
  <si>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</si>
  <si>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</si>
  <si>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</si>
  <si>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</si>
  <si>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</si>
  <si>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</si>
  <si>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</si>
  <si>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</si>
  <si>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</si>
  <si>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</si>
  <si>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</si>
  <si>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</si>
  <si>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</si>
  <si>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</si>
  <si>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</si>
  <si>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</si>
  <si>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</si>
  <si>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</si>
  <si>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</si>
  <si>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</si>
  <si>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</si>
  <si>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</si>
  <si>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</si>
  <si>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</si>
  <si>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</si>
  <si>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</si>
  <si>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</si>
  <si>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</si>
  <si>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</si>
  <si>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</si>
  <si>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</si>
  <si>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</si>
  <si>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</si>
  <si>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</si>
  <si>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</si>
  <si>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</si>
  <si>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</si>
  <si>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</si>
  <si>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</si>
  <si>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</si>
  <si>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</si>
  <si>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</si>
  <si>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</si>
  <si>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</si>
  <si>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</si>
  <si>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</si>
  <si>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</si>
  <si>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</si>
  <si>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</si>
  <si>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</si>
  <si>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</si>
  <si>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</si>
  <si>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</si>
  <si>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</si>
  <si>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</si>
  <si>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</si>
  <si>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</si>
  <si>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</si>
  <si>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</si>
  <si>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</si>
  <si>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</si>
  <si>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</si>
  <si>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</si>
  <si>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</si>
  <si>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</si>
  <si>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</si>
  <si>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</si>
  <si>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</si>
  <si>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</si>
  <si>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</si>
  <si>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</si>
  <si>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</si>
  <si>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</si>
  <si>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</si>
  <si>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</si>
  <si>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</si>
  <si>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</si>
  <si>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</si>
  <si>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</si>
  <si>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</si>
  <si>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</si>
  <si>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</si>
  <si>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</si>
  <si>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</si>
  <si>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</si>
  <si>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</si>
  <si>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</si>
  <si>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</si>
  <si>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</si>
  <si>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</si>
  <si>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</si>
  <si>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</si>
  <si>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</si>
  <si>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</si>
  <si>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</si>
  <si>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</si>
  <si>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</si>
  <si>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</si>
  <si>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</si>
  <si>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</si>
  <si>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</si>
  <si>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</si>
  <si>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</si>
  <si>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</si>
  <si>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</si>
  <si>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</si>
  <si>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</si>
  <si>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</si>
  <si>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</si>
  <si>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</si>
  <si>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</si>
  <si>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</si>
  <si>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</si>
  <si>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</si>
  <si>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</si>
  <si>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</si>
  <si>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</si>
  <si>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</si>
  <si>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</si>
  <si>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</si>
  <si>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</si>
  <si>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</si>
  <si>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</si>
  <si>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</si>
  <si>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</si>
  <si>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</si>
  <si>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</si>
  <si>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</si>
  <si>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</si>
  <si>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</si>
  <si>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</si>
  <si>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</si>
  <si>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</si>
  <si>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</si>
  <si>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</si>
  <si>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</si>
  <si>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</si>
  <si>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</si>
  <si>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</si>
  <si>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</si>
  <si>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</si>
  <si>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</si>
  <si>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</si>
  <si>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</si>
  <si>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</si>
  <si>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</si>
  <si>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</si>
  <si>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</si>
  <si>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</si>
  <si>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</si>
  <si>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</si>
  <si>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</si>
  <si>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</si>
  <si>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</si>
  <si>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</si>
  <si>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</si>
  <si>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</si>
  <si>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</si>
  <si>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</si>
  <si>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</si>
  <si>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</si>
  <si>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</si>
  <si>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</si>
  <si>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</si>
  <si>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</si>
  <si>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</si>
  <si>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</si>
  <si>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</si>
  <si>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</si>
  <si>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</si>
  <si>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</si>
  <si>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</si>
  <si>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</si>
  <si>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</si>
  <si>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</si>
  <si>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</si>
  <si>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</si>
  <si>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</si>
  <si>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</si>
  <si>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</si>
  <si>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</si>
  <si>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</si>
  <si>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</si>
  <si>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</si>
  <si>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</si>
  <si>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</si>
  <si>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</si>
  <si>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</si>
  <si>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</si>
  <si>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</si>
  <si>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</si>
  <si>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</si>
  <si>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</si>
  <si>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</si>
  <si>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</si>
  <si>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</si>
  <si>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</si>
  <si>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</si>
  <si>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</si>
  <si>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</si>
  <si>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</si>
  <si>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</si>
  <si>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</si>
  <si>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</si>
  <si>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</si>
  <si>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</si>
  <si>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</si>
  <si>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</si>
  <si>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</si>
  <si>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</si>
  <si>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</si>
  <si>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</si>
  <si>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</si>
  <si>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</si>
  <si>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</si>
  <si>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</si>
  <si>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</si>
  <si>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</si>
  <si>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</si>
  <si>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</si>
  <si>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</si>
  <si>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</si>
  <si>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</si>
  <si>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</si>
  <si>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</si>
  <si>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</si>
  <si>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</si>
  <si>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</si>
  <si>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</si>
  <si>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</si>
  <si>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</si>
  <si>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</si>
  <si>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</si>
  <si>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</si>
  <si>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</si>
  <si>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</si>
  <si>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</si>
  <si>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</si>
  <si>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</si>
  <si>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</si>
  <si>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</si>
  <si>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</si>
  <si>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</si>
  <si>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</si>
  <si>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</si>
  <si>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</si>
  <si>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</si>
  <si>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</si>
  <si>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</si>
  <si>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</si>
  <si>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</si>
  <si>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</si>
  <si>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</si>
  <si>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</si>
  <si>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</si>
  <si>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</si>
  <si>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</si>
  <si>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</si>
  <si>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</si>
  <si>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</si>
  <si>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</si>
  <si>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</si>
  <si>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</si>
  <si>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</si>
  <si>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</si>
  <si>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</si>
  <si>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</si>
  <si>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</si>
  <si>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</si>
  <si>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</si>
  <si>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</si>
  <si>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</si>
  <si>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</si>
  <si>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</si>
  <si>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</si>
  <si>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</si>
  <si>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</si>
  <si>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</si>
  <si>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</si>
  <si>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</si>
  <si>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</si>
  <si>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</si>
  <si>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</si>
  <si>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</si>
  <si>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</si>
  <si>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</si>
  <si>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</si>
  <si>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</si>
  <si>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</si>
  <si>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</si>
  <si>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</si>
  <si>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</si>
  <si>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</si>
  <si>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</si>
  <si>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</si>
  <si>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</si>
  <si>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</si>
  <si>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</si>
  <si>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</si>
  <si>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</si>
  <si>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</si>
  <si>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</si>
  <si>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</si>
  <si>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</si>
  <si>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</si>
  <si>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</si>
  <si>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</si>
  <si>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</si>
  <si>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</si>
  <si>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</si>
  <si>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</si>
  <si>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</si>
  <si>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</si>
  <si>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</si>
  <si>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</si>
  <si>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</si>
  <si>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</si>
  <si>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</si>
  <si>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</si>
  <si>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</si>
  <si>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</si>
  <si>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</si>
  <si>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</si>
  <si>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</si>
  <si>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</si>
  <si>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</si>
  <si>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</si>
  <si>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</si>
  <si>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</si>
  <si>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</si>
  <si>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</si>
  <si>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</si>
  <si>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</si>
  <si>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</si>
  <si>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</si>
  <si>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</si>
  <si>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</si>
  <si>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</si>
  <si>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</si>
  <si>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</si>
  <si>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</si>
  <si>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</si>
  <si>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</si>
  <si>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</si>
  <si>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</si>
  <si>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</si>
  <si>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</si>
  <si>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</si>
  <si>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</si>
  <si>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</si>
  <si>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</si>
  <si>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</si>
  <si>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</si>
  <si>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</si>
  <si>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</si>
  <si>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</si>
  <si>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</si>
  <si>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</si>
  <si>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</si>
  <si>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</si>
  <si>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</si>
  <si>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</si>
  <si>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</si>
  <si>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</si>
  <si>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</si>
  <si>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</si>
  <si>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</si>
  <si>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</si>
  <si>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</si>
  <si>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</si>
  <si>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</si>
  <si>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</si>
  <si>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</si>
  <si>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</si>
  <si>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</si>
  <si>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</si>
  <si>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</si>
  <si>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</si>
  <si>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</si>
  <si>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</si>
  <si>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</si>
  <si>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</si>
  <si>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</si>
  <si>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</si>
  <si>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</si>
  <si>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</si>
  <si>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</si>
  <si>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</si>
  <si>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</si>
  <si>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</si>
  <si>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</si>
  <si>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</si>
  <si>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</si>
  <si>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</si>
  <si>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</si>
  <si>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</si>
  <si>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</si>
  <si>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</si>
  <si>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</si>
  <si>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</si>
  <si>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</si>
  <si>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</si>
  <si>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</si>
  <si>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</si>
  <si>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</si>
  <si>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</si>
  <si>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</si>
  <si>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</si>
  <si>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</si>
  <si>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</si>
  <si>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</si>
  <si>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</si>
  <si>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</si>
  <si>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</si>
  <si>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</si>
  <si>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</si>
  <si>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</si>
  <si>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</si>
  <si>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</si>
  <si>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</si>
  <si>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</si>
  <si>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</si>
  <si>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</si>
  <si>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</si>
  <si>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</si>
  <si>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</si>
  <si>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</si>
  <si>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</si>
  <si>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</si>
  <si>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</si>
  <si>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</si>
  <si>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</si>
  <si>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</si>
  <si>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</si>
  <si>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</si>
  <si>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</si>
  <si>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</si>
  <si>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</si>
  <si>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</si>
  <si>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</si>
  <si>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</si>
  <si>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</si>
  <si>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</si>
  <si>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</si>
  <si>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</si>
  <si>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</si>
  <si>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</si>
  <si>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</si>
  <si>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</si>
  <si>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</si>
  <si>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</si>
  <si>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</si>
  <si>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</si>
  <si>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</si>
  <si>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</si>
  <si>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</si>
  <si>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</si>
  <si>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</si>
  <si>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</si>
  <si>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</si>
  <si>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</si>
  <si>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</si>
  <si>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</si>
  <si>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</si>
  <si>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</si>
  <si>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</si>
  <si>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</si>
  <si>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</si>
  <si>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</si>
  <si>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</si>
  <si>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</si>
  <si>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</si>
  <si>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</si>
  <si>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</si>
  <si>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</si>
  <si>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</si>
  <si>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</si>
  <si>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</si>
  <si>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</si>
  <si>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</si>
  <si>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</si>
  <si>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</si>
  <si>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</si>
  <si>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</si>
  <si>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</si>
  <si>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</si>
  <si>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</si>
  <si>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</si>
  <si>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</si>
  <si>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</si>
  <si>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</si>
  <si>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</si>
  <si>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</si>
  <si>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</si>
  <si>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</si>
  <si>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</si>
  <si>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</si>
  <si>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</si>
  <si>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</si>
  <si>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</si>
  <si>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</si>
  <si>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</si>
  <si>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</si>
  <si>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</si>
  <si>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</si>
  <si>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</si>
  <si>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</si>
  <si>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</si>
  <si>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</si>
  <si>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</si>
  <si>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</si>
  <si>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</si>
  <si>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</si>
  <si>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</si>
  <si>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</si>
  <si>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</si>
  <si>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</si>
  <si>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</si>
  <si>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</si>
  <si>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</si>
  <si>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</si>
  <si>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</si>
  <si>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</si>
  <si>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</si>
  <si>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</si>
  <si>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</si>
  <si>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</si>
  <si>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</si>
  <si>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</si>
  <si>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</si>
  <si>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</si>
  <si>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</si>
  <si>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</si>
  <si>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</si>
  <si>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</si>
  <si>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</si>
  <si>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</si>
  <si>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</si>
  <si>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</si>
  <si>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</si>
  <si>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</si>
  <si>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</si>
  <si>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</si>
  <si>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</si>
  <si>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</si>
  <si>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</si>
  <si>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</si>
  <si>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</si>
  <si>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</si>
  <si>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</si>
  <si>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</si>
  <si>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</si>
  <si>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</si>
  <si>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</si>
  <si>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</si>
  <si>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</si>
  <si>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</si>
  <si>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</si>
  <si>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</si>
  <si>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</si>
  <si>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</si>
  <si>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</si>
  <si>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</si>
  <si>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</si>
  <si>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</si>
  <si>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</si>
  <si>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</si>
  <si>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</si>
  <si>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</si>
  <si>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</si>
  <si>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</si>
  <si>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</si>
  <si>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</si>
  <si>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</si>
  <si>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</si>
  <si>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</si>
  <si>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</si>
  <si>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</si>
  <si>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</si>
  <si>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</si>
  <si>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</si>
  <si>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</si>
  <si>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</si>
  <si>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</si>
  <si>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</si>
  <si>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</si>
  <si>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</si>
  <si>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</si>
  <si>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</si>
  <si>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</si>
  <si>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</si>
  <si>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</si>
  <si>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</si>
  <si>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</si>
  <si>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</si>
  <si>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</si>
  <si>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</si>
  <si>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</si>
  <si>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</si>
  <si>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</si>
  <si>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</si>
  <si>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</si>
  <si>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</si>
  <si>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</si>
  <si>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</si>
  <si>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</si>
  <si>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</si>
  <si>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</si>
  <si>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</si>
  <si>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</si>
  <si>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</si>
  <si>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</si>
  <si>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</si>
  <si>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</si>
  <si>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</si>
  <si>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</si>
  <si>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</si>
  <si>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</si>
  <si>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</si>
  <si>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</si>
  <si>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</si>
  <si>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</si>
  <si>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</si>
  <si>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</si>
  <si>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</si>
  <si>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</si>
  <si>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</si>
  <si>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</si>
  <si>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</si>
  <si>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</si>
  <si>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</si>
  <si>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</si>
  <si>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</si>
  <si>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</si>
  <si>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</si>
  <si>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</si>
  <si>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</si>
  <si>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</si>
  <si>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</si>
  <si>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</si>
  <si>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</si>
  <si>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</si>
  <si>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</si>
  <si>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</si>
  <si>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</si>
  <si>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</si>
  <si>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</si>
  <si>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</si>
  <si>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</si>
  <si>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</si>
  <si>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</si>
  <si>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</si>
  <si>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</si>
  <si>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</si>
  <si>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</si>
  <si>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</si>
  <si>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</si>
  <si>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</si>
  <si>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</si>
  <si>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</si>
  <si>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</si>
  <si>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</si>
  <si>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</si>
  <si>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</si>
  <si>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</si>
  <si>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</si>
  <si>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</si>
  <si>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</si>
  <si>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</si>
  <si>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</si>
  <si>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</si>
  <si>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</si>
  <si>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</si>
  <si>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</si>
  <si>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</si>
  <si>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</si>
  <si>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</si>
  <si>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</si>
  <si>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</si>
  <si>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</si>
  <si>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</si>
  <si>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</si>
  <si>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</si>
  <si>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</si>
  <si>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</si>
  <si>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</si>
  <si>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</si>
  <si>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</si>
  <si>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</si>
  <si>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</si>
  <si>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</si>
  <si>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</si>
  <si>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</si>
  <si>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</si>
  <si>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</si>
  <si>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</si>
  <si>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</si>
  <si>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</si>
  <si>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</si>
  <si>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</si>
  <si>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</si>
  <si>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</si>
  <si>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</si>
  <si>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</si>
  <si>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</si>
  <si>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</si>
  <si>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</si>
  <si>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</si>
  <si>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</si>
  <si>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</si>
  <si>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</si>
  <si>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</si>
  <si>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</si>
  <si>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</si>
  <si>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</si>
  <si>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</si>
  <si>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</si>
  <si>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</si>
  <si>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</si>
  <si>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</si>
  <si>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</si>
  <si>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</si>
  <si>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</si>
  <si>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</si>
  <si>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</si>
  <si>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</si>
  <si>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</si>
  <si>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</si>
  <si>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</si>
  <si>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</si>
  <si>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</si>
  <si>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</si>
  <si>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</si>
  <si>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</si>
  <si>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</si>
  <si>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</si>
  <si>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</si>
  <si>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</si>
  <si>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</si>
  <si>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</si>
  <si>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</si>
  <si>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</si>
  <si>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</si>
  <si>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</si>
  <si>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</si>
  <si>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</si>
  <si>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</si>
  <si>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</si>
  <si>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</si>
  <si>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</si>
  <si>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</si>
  <si>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</si>
  <si>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</si>
  <si>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</si>
  <si>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</si>
  <si>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</si>
  <si>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</si>
  <si>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</si>
  <si>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</si>
  <si>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</si>
  <si>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</si>
  <si>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</si>
  <si>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</si>
  <si>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</si>
  <si>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</si>
  <si>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</si>
  <si>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</si>
  <si>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</si>
  <si>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</si>
  <si>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</si>
  <si>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</si>
  <si>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</si>
  <si>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</si>
  <si>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</si>
  <si>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</si>
  <si>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</si>
  <si>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</si>
  <si>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</si>
  <si>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</si>
  <si>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</si>
  <si>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</si>
  <si>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</si>
  <si>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</si>
  <si>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</si>
  <si>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</si>
  <si>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</si>
  <si>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</si>
  <si>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</si>
  <si>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</si>
  <si>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</si>
  <si>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</si>
  <si>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</si>
  <si>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</si>
  <si>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</si>
  <si>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</si>
  <si>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</si>
  <si>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</si>
  <si>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</si>
  <si>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</si>
  <si>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</si>
  <si>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</si>
  <si>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</si>
  <si>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</si>
  <si>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</si>
  <si>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</si>
  <si>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</si>
  <si>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</si>
  <si>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</si>
  <si>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</si>
  <si>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</si>
  <si>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</si>
  <si>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</si>
  <si>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</si>
  <si>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</si>
  <si>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</si>
  <si>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</si>
  <si>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</si>
  <si>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</si>
  <si>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</si>
  <si>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</si>
  <si>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</si>
  <si>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</si>
  <si>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</si>
  <si>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</si>
  <si>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</si>
  <si>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</si>
  <si>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</si>
  <si>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</si>
  <si>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</si>
  <si>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</si>
  <si>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</si>
  <si>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</si>
  <si>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</si>
  <si>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</si>
  <si>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</si>
  <si>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</si>
  <si>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</si>
  <si>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</si>
  <si>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</si>
  <si>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</si>
  <si>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</si>
  <si>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</si>
  <si>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</si>
  <si>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</si>
  <si>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</si>
  <si>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</si>
  <si>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</si>
  <si>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</si>
  <si>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</si>
  <si>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</si>
  <si>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</si>
  <si>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</si>
  <si>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</si>
  <si>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</si>
  <si>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</si>
  <si>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</si>
  <si>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</si>
  <si>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</si>
  <si>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</si>
  <si>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</si>
  <si>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</si>
  <si>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</si>
  <si>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</si>
  <si>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</si>
  <si>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</si>
  <si>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</si>
  <si>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</si>
  <si>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</si>
  <si>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</si>
  <si>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</si>
  <si>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</si>
  <si>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</si>
  <si>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</si>
  <si>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</si>
  <si>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</si>
  <si>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</si>
  <si>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</si>
  <si>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</si>
  <si>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</si>
  <si>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</si>
  <si>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</si>
  <si>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</si>
  <si>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</si>
  <si>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</si>
  <si>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</si>
  <si>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</si>
  <si>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</si>
  <si>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</si>
  <si>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</si>
  <si>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</si>
  <si>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</si>
  <si>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</si>
  <si>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</si>
  <si>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</si>
  <si>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</si>
  <si>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</si>
  <si>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</si>
  <si>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</si>
  <si>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</si>
  <si>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</si>
  <si>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</si>
  <si>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</si>
  <si>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</si>
  <si>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</si>
  <si>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</si>
  <si>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</si>
  <si>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</si>
  <si>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</si>
  <si>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</si>
  <si>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</si>
  <si>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</si>
  <si>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</si>
  <si>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</si>
  <si>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</si>
  <si>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</si>
  <si>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</si>
  <si>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</si>
  <si>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</si>
  <si>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</si>
  <si>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</si>
  <si>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</si>
  <si>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</si>
  <si>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</si>
  <si>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</si>
  <si>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</si>
  <si>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</si>
  <si>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</si>
  <si>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</si>
  <si>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</si>
  <si>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</si>
  <si>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</si>
  <si>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</si>
  <si>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</si>
  <si>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</si>
  <si>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</si>
  <si>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</si>
  <si>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</si>
  <si>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</si>
  <si>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</si>
  <si>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</si>
  <si>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</si>
  <si>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</si>
  <si>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</si>
  <si>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</si>
  <si>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</si>
  <si>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</si>
  <si>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</si>
  <si>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</si>
  <si>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</si>
  <si>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</si>
  <si>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</si>
  <si>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</si>
  <si>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</si>
  <si>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</si>
  <si>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</si>
  <si>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</si>
  <si>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</si>
  <si>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</si>
  <si>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</si>
  <si>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</si>
  <si>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</si>
  <si>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</si>
  <si>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</si>
  <si>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</si>
  <si>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</si>
  <si>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</si>
  <si>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</si>
  <si>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</si>
  <si>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</si>
  <si>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</si>
  <si>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</si>
  <si>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</si>
  <si>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</si>
  <si>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</si>
  <si>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</si>
  <si>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</si>
  <si>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</si>
  <si>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</si>
  <si>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</si>
  <si>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</si>
  <si>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</si>
  <si>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</si>
  <si>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</si>
  <si>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</si>
  <si>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</si>
  <si>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</si>
  <si>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</si>
  <si>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</si>
  <si>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</si>
  <si>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</si>
  <si>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</si>
  <si>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</si>
  <si>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</si>
  <si>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</si>
  <si>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</si>
  <si>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</si>
  <si>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</si>
  <si>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</si>
  <si>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</si>
  <si>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</si>
  <si>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</si>
  <si>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</si>
  <si>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</si>
  <si>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</si>
  <si>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</si>
  <si>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</si>
  <si>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</si>
  <si>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</si>
  <si>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</si>
  <si>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</si>
  <si>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</si>
  <si>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</si>
  <si>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</si>
  <si>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</si>
  <si>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</si>
  <si>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</si>
  <si>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</si>
  <si>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</si>
  <si>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</si>
  <si>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</si>
  <si>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</si>
  <si>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</si>
  <si>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</si>
  <si>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</si>
  <si>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</si>
  <si>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</si>
  <si>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</si>
  <si>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</si>
  <si>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</si>
  <si>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</si>
  <si>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</si>
  <si>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</si>
  <si>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</si>
  <si>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</si>
  <si>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</si>
  <si>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</si>
  <si>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</si>
  <si>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</si>
  <si>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</si>
  <si>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</si>
  <si>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</si>
  <si>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</si>
  <si>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</si>
  <si>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</si>
  <si>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</si>
  <si>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</si>
  <si>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</si>
  <si>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</si>
  <si>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</si>
  <si>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</si>
  <si>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</si>
  <si>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</si>
  <si>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</si>
  <si>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</si>
  <si>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</si>
  <si>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</si>
  <si>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</si>
  <si>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</si>
  <si>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</si>
  <si>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</si>
  <si>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</si>
  <si>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</si>
  <si>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</si>
  <si>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</si>
  <si>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</si>
  <si>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</si>
  <si>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</si>
  <si>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</si>
  <si>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</si>
  <si>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</si>
  <si>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</si>
  <si>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</si>
  <si>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</si>
  <si>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</si>
  <si>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</si>
  <si>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</si>
  <si>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</si>
  <si>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</si>
  <si>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</si>
  <si>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</si>
  <si>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</si>
  <si>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</si>
  <si>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</si>
  <si>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</si>
  <si>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</si>
  <si>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</si>
  <si>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</si>
  <si>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</si>
  <si>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</si>
  <si>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</si>
  <si>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</si>
  <si>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</si>
  <si>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</si>
  <si>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</si>
  <si>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</si>
  <si>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</si>
  <si>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</si>
  <si>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</si>
  <si>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</si>
  <si>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</si>
  <si>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</si>
  <si>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</si>
  <si>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</si>
  <si>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</si>
  <si>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</si>
  <si>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</si>
  <si>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</si>
  <si>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</si>
  <si>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</si>
  <si>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</si>
  <si>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</si>
  <si>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</si>
  <si>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</si>
  <si>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</si>
  <si>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</si>
  <si>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</si>
  <si>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</si>
  <si>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</si>
  <si>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</si>
  <si>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</si>
  <si>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</si>
  <si>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</si>
  <si>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</si>
  <si>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</si>
  <si>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</si>
  <si>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</si>
  <si>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</si>
  <si>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</si>
  <si>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</si>
  <si>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</si>
  <si>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</si>
  <si>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</si>
  <si>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</si>
  <si>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</si>
  <si>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</si>
  <si>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</si>
  <si>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</si>
  <si>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</si>
  <si>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</si>
  <si>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</si>
  <si>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</si>
  <si>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</si>
  <si>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</si>
  <si>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</si>
  <si>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</si>
  <si>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</si>
  <si>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</si>
  <si>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</si>
  <si>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</si>
  <si>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</si>
  <si>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</si>
  <si>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</si>
  <si>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</si>
  <si>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</si>
  <si>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</si>
  <si>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</si>
  <si>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</si>
  <si>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</si>
  <si>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</si>
  <si>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</si>
  <si>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</si>
  <si>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</si>
  <si>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</si>
  <si>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</si>
  <si>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</si>
  <si>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</si>
  <si>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</si>
  <si>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</si>
  <si>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</si>
  <si>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</si>
  <si>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</si>
  <si>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</si>
  <si>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</si>
  <si>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</si>
  <si>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</si>
  <si>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</si>
  <si>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</si>
  <si>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</si>
  <si>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</si>
  <si>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</si>
  <si>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</si>
  <si>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</si>
  <si>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</si>
  <si>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</si>
  <si>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</si>
  <si>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</si>
  <si>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</si>
  <si>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</si>
  <si>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</si>
  <si>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</si>
  <si>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</si>
  <si>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</si>
  <si>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</si>
  <si>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</si>
  <si>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</si>
  <si>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</si>
  <si>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</si>
  <si>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</si>
  <si>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</si>
  <si>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</si>
  <si>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</si>
  <si>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</si>
  <si>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</si>
  <si>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</si>
  <si>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</si>
  <si>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</si>
  <si>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</si>
  <si>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</si>
  <si>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</si>
  <si>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</si>
  <si>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</si>
  <si>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</si>
  <si>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</si>
  <si>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</si>
  <si>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</si>
  <si>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</si>
  <si>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</si>
  <si>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</si>
  <si>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</si>
  <si>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</si>
  <si>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</si>
  <si>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</si>
  <si>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</si>
  <si>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</si>
  <si>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</si>
  <si>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</si>
  <si>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</si>
  <si>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</si>
  <si>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</si>
  <si>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</si>
  <si>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</si>
  <si>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</si>
  <si>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</si>
  <si>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</si>
  <si>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</si>
  <si>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</si>
  <si>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</si>
  <si>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</si>
  <si>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</si>
  <si>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</si>
  <si>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</si>
  <si>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</si>
  <si>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</si>
  <si>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</si>
  <si>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</si>
  <si>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</si>
  <si>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</si>
  <si>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</si>
  <si>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</si>
  <si>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</si>
  <si>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</si>
  <si>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</si>
  <si>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</si>
  <si>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</si>
  <si>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</si>
  <si>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</si>
  <si>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</si>
  <si>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</si>
  <si>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</si>
  <si>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</si>
  <si>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</si>
  <si>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</si>
  <si>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</si>
  <si>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</si>
  <si>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</si>
  <si>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</si>
  <si>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</si>
  <si>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</si>
  <si>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</si>
  <si>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</si>
  <si>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</si>
  <si>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</si>
  <si>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</si>
  <si>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</si>
  <si>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</si>
  <si>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</si>
  <si>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</si>
  <si>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</si>
  <si>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</si>
  <si>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</si>
  <si>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</si>
  <si>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</si>
  <si>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</si>
  <si>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</si>
  <si>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</si>
  <si>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</si>
  <si>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</si>
  <si>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</si>
  <si>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</si>
  <si>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</si>
  <si>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</si>
  <si>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</si>
  <si>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</si>
  <si>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</si>
  <si>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</si>
  <si>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</si>
  <si>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</si>
  <si>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</si>
  <si>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</si>
  <si>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</si>
  <si>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</si>
  <si>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</si>
  <si>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</si>
  <si>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</si>
  <si>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</si>
  <si>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</si>
  <si>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</si>
  <si>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</si>
  <si>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</si>
  <si>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</si>
  <si>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</si>
  <si>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</si>
  <si>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</si>
  <si>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</si>
  <si>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</si>
  <si>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</si>
  <si>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</si>
  <si>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</si>
  <si>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</si>
  <si>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</si>
  <si>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</si>
  <si>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</si>
  <si>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</si>
  <si>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</si>
  <si>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</si>
  <si>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</si>
  <si>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</si>
  <si>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</si>
  <si>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</si>
  <si>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</si>
  <si>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</si>
  <si>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</si>
  <si>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</si>
  <si>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</si>
  <si>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</si>
  <si>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</si>
  <si>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</si>
  <si>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</si>
  <si>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</si>
  <si>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</si>
  <si>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</si>
  <si>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</si>
  <si>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</si>
  <si>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</si>
  <si>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</si>
  <si>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</si>
  <si>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</si>
  <si>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</si>
  <si>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</si>
  <si>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</si>
  <si>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</si>
  <si>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</si>
  <si>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</si>
  <si>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</si>
  <si>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</si>
  <si>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</si>
  <si>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</si>
  <si>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</si>
  <si>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</si>
  <si>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</si>
  <si>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</si>
  <si>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</si>
  <si>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</si>
  <si>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</si>
  <si>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</si>
  <si>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</si>
  <si>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</si>
  <si>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</si>
  <si>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</si>
  <si>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</si>
  <si>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</si>
  <si>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</si>
  <si>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</si>
  <si>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</si>
  <si>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</si>
  <si>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</si>
  <si>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</si>
  <si>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</si>
  <si>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</si>
  <si>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</si>
  <si>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</si>
  <si>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</si>
  <si>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</si>
  <si>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</si>
  <si>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</si>
  <si>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</si>
  <si>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</si>
  <si>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</si>
  <si>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</si>
  <si>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</si>
  <si>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</si>
  <si>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</si>
  <si>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</si>
  <si>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</si>
  <si>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</si>
  <si>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</si>
  <si>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</si>
  <si>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</si>
  <si>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</si>
  <si>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</si>
  <si>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</si>
  <si>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</si>
  <si>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</si>
  <si>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</si>
  <si>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</si>
  <si>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</si>
  <si>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</si>
  <si>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</si>
  <si>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</si>
  <si>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</si>
  <si>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</si>
  <si>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</si>
  <si>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</si>
  <si>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</si>
  <si>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</si>
  <si>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</si>
  <si>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</si>
  <si>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</si>
  <si>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</si>
  <si>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</si>
  <si>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</si>
  <si>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</si>
  <si>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</si>
  <si>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</si>
  <si>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</si>
  <si>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</si>
  <si>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</si>
  <si>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</si>
  <si>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</si>
  <si>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</si>
  <si>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</si>
  <si>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</si>
  <si>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</si>
  <si>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</si>
  <si>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</si>
  <si>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</si>
  <si>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</si>
  <si>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</si>
  <si>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</si>
  <si>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</si>
  <si>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</si>
  <si>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</si>
  <si>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</si>
  <si>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</si>
  <si>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</si>
  <si>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</si>
  <si>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</si>
  <si>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</si>
  <si>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</si>
  <si>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</si>
  <si>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</si>
  <si>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</si>
  <si>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</si>
  <si>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</si>
  <si>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</si>
  <si>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</si>
  <si>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</si>
  <si>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</si>
  <si>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</si>
  <si>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</si>
  <si>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</si>
  <si>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</si>
  <si>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</si>
  <si>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</si>
  <si>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</si>
  <si>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</si>
  <si>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</si>
  <si>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</si>
  <si>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</si>
  <si>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</si>
  <si>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</si>
  <si>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</si>
  <si>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</si>
  <si>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</si>
  <si>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</si>
  <si>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</si>
  <si>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</si>
  <si>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</si>
  <si>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</si>
  <si>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</si>
  <si>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</si>
  <si>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</si>
  <si>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</si>
  <si>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</si>
  <si>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</si>
  <si>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</si>
  <si>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</si>
  <si>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</si>
  <si>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</si>
  <si>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</si>
  <si>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</si>
  <si>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</si>
  <si>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</si>
  <si>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</si>
  <si>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</si>
  <si>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</si>
  <si>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</si>
  <si>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</si>
  <si>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</si>
  <si>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</si>
  <si>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</si>
  <si>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</si>
  <si>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</si>
  <si>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</si>
  <si>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</si>
  <si>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</si>
  <si>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</si>
  <si>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</si>
  <si>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</si>
  <si>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</si>
  <si>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</si>
  <si>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</si>
  <si>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</si>
  <si>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</si>
  <si>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</si>
  <si>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</si>
  <si>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</si>
  <si>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</si>
  <si>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</si>
  <si>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</si>
  <si>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</si>
  <si>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</si>
  <si>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</si>
  <si>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</si>
  <si>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</si>
  <si>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</si>
  <si>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</si>
  <si>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</si>
  <si>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</si>
  <si>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</si>
  <si>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</si>
  <si>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</si>
  <si>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</si>
  <si>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</si>
  <si>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</si>
  <si>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</si>
  <si>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</si>
  <si>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</si>
  <si>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</si>
  <si>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</si>
  <si>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</si>
  <si>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</si>
  <si>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</si>
  <si>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</si>
  <si>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</si>
  <si>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</si>
  <si>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</si>
  <si>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</si>
  <si>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</si>
  <si>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</si>
  <si>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</si>
  <si>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</si>
  <si>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</si>
  <si>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</si>
  <si>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</si>
  <si>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</si>
  <si>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</si>
  <si>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</si>
  <si>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</si>
  <si>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</si>
  <si>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</si>
  <si>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</si>
  <si>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</si>
  <si>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</si>
  <si>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</si>
  <si>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</si>
  <si>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</si>
  <si>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</si>
  <si>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</si>
  <si>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</si>
  <si>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</si>
  <si>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</si>
  <si>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</si>
  <si>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</si>
  <si>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</si>
  <si>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</si>
  <si>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</si>
  <si>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</si>
  <si>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</si>
  <si>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</si>
  <si>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</si>
  <si>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</si>
  <si>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</si>
  <si>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</si>
  <si>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</si>
  <si>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</si>
  <si>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</si>
  <si>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</si>
  <si>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</si>
  <si>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</si>
  <si>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</si>
  <si>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</si>
  <si>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</si>
  <si>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</si>
  <si>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</si>
  <si>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</si>
  <si>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</si>
  <si>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</si>
  <si>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</si>
  <si>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</si>
  <si>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</si>
  <si>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</si>
  <si>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</si>
  <si>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</si>
  <si>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</si>
  <si>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</si>
  <si>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</si>
  <si>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</si>
  <si>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</si>
  <si>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</si>
  <si>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</si>
  <si>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</si>
  <si>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</si>
  <si>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</si>
  <si>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</si>
  <si>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</si>
  <si>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</si>
  <si>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</si>
  <si>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</si>
  <si>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</si>
  <si>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</si>
  <si>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</si>
  <si>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</si>
  <si>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</si>
  <si>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</si>
  <si>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</si>
  <si>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</si>
  <si>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</si>
  <si>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</si>
  <si>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</si>
  <si>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</si>
  <si>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</si>
  <si>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</si>
  <si>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</si>
  <si>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</si>
  <si>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</si>
  <si>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</si>
  <si>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</si>
  <si>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</si>
  <si>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</si>
  <si>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</si>
  <si>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</si>
  <si>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</si>
  <si>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</si>
  <si>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</si>
  <si>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</si>
  <si>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</si>
  <si>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</si>
  <si>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</si>
  <si>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</si>
  <si>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</si>
  <si>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</si>
  <si>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</si>
  <si>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</si>
  <si>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</si>
  <si>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</si>
  <si>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</si>
  <si>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</si>
  <si>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</si>
  <si>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</si>
  <si>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</si>
  <si>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</si>
  <si>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</si>
  <si>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</si>
  <si>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</si>
  <si>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</si>
  <si>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</si>
  <si>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</si>
  <si>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</si>
  <si>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</si>
  <si>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</si>
  <si>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</si>
  <si>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</si>
  <si>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</si>
  <si>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</si>
  <si>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</si>
  <si>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</si>
  <si>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</si>
  <si>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</si>
  <si>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</si>
  <si>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</si>
  <si>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</si>
  <si>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</si>
  <si>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</si>
  <si>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</si>
  <si>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</si>
  <si>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</si>
  <si>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</si>
  <si>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</si>
  <si>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</si>
  <si>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</si>
  <si>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</si>
  <si>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</si>
  <si>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</si>
  <si>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</si>
  <si>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</si>
  <si>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</si>
  <si>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</si>
  <si>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</si>
  <si>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</si>
  <si>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</si>
  <si>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</si>
  <si>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</si>
  <si>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</si>
  <si>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</si>
  <si>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</si>
  <si>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</si>
  <si>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</si>
  <si>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</si>
  <si>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</si>
  <si>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</si>
  <si>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</si>
  <si>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</si>
  <si>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</si>
  <si>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</si>
  <si>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</si>
  <si>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</si>
  <si>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</si>
  <si>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</si>
  <si>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</si>
  <si>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</si>
  <si>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</si>
  <si>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</si>
  <si>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</si>
  <si>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</si>
  <si>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</si>
  <si>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</si>
  <si>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</si>
  <si>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</si>
  <si>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</si>
  <si>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</si>
  <si>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</si>
  <si>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</si>
  <si>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</si>
  <si>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</si>
  <si>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</si>
  <si>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</si>
  <si>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</si>
  <si>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</si>
  <si>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</si>
  <si>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</si>
  <si>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</si>
  <si>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</si>
  <si>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</si>
  <si>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</si>
  <si>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</si>
  <si>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</si>
  <si>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</si>
  <si>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</si>
  <si>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</si>
  <si>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</si>
  <si>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</si>
  <si>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</si>
  <si>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</si>
  <si>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</si>
  <si>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</si>
  <si>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</si>
  <si>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</si>
  <si>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</si>
  <si>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</si>
  <si>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</si>
  <si>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</si>
  <si>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</si>
  <si>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</si>
  <si>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</si>
  <si>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</si>
  <si>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</si>
  <si>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</si>
  <si>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</si>
  <si>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</si>
  <si>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</si>
  <si>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</si>
  <si>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</si>
  <si>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</si>
  <si>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</si>
  <si>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</si>
  <si>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</si>
  <si>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</si>
  <si>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</si>
  <si>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</si>
  <si>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</si>
  <si>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</si>
  <si>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</si>
  <si>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</si>
  <si>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</si>
  <si>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</si>
  <si>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</si>
  <si>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</si>
  <si>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</si>
  <si>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</si>
  <si>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</si>
  <si>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</si>
  <si>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</si>
  <si>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</si>
  <si>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</si>
  <si>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</si>
  <si>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</si>
  <si>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</si>
  <si>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</si>
  <si>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</si>
  <si>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</si>
  <si>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</si>
  <si>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</si>
  <si>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</si>
  <si>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</si>
  <si>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</si>
  <si>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</si>
  <si>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</si>
  <si>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</si>
  <si>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</si>
  <si>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</si>
  <si>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</si>
  <si>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</si>
  <si>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</si>
  <si>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</si>
  <si>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</si>
  <si>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</si>
  <si>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</si>
  <si>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</si>
  <si>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</si>
  <si>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</si>
  <si>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</si>
  <si>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</si>
  <si>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</si>
  <si>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</si>
  <si>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</si>
  <si>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</si>
  <si>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</si>
  <si>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</si>
  <si>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</si>
  <si>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</si>
  <si>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</si>
  <si>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</si>
  <si>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</si>
  <si>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</si>
  <si>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</si>
  <si>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</si>
  <si>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</si>
  <si>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</si>
  <si>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</si>
  <si>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</si>
  <si>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</si>
  <si>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</si>
  <si>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</si>
  <si>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</si>
  <si>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</si>
  <si>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</si>
  <si>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</si>
  <si>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</si>
  <si>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</si>
  <si>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</si>
  <si>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</si>
  <si>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</si>
  <si>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</si>
  <si>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</si>
  <si>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</si>
  <si>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</si>
  <si>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</si>
  <si>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</si>
  <si>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</si>
  <si>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</si>
  <si>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</si>
  <si>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</si>
  <si>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</si>
  <si>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</si>
  <si>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</si>
  <si>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</si>
  <si>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</si>
  <si>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</si>
  <si>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</si>
  <si>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</si>
  <si>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</si>
  <si>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</si>
  <si>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</si>
  <si>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</si>
  <si>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</si>
  <si>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</si>
  <si>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</si>
  <si>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</si>
  <si>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</si>
  <si>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</si>
  <si>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</si>
  <si>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</si>
  <si>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</si>
  <si>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</si>
  <si>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</si>
  <si>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</si>
  <si>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</si>
  <si>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</si>
  <si>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</si>
  <si>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</si>
  <si>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</si>
  <si>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</si>
  <si>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</si>
  <si>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</si>
  <si>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</si>
  <si>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</si>
  <si>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</si>
  <si>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</si>
  <si>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</si>
  <si>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</si>
  <si>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</si>
  <si>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</si>
  <si>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</si>
  <si>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</si>
  <si>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</si>
  <si>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</si>
  <si>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</si>
  <si>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</si>
  <si>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</si>
  <si>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</si>
  <si>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</si>
  <si>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</si>
  <si>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</si>
  <si>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</si>
  <si>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</si>
  <si>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</si>
  <si>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</si>
  <si>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</si>
  <si>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</si>
  <si>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</si>
  <si>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</si>
  <si>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</si>
  <si>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</si>
  <si>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</si>
  <si>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</si>
  <si>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</si>
  <si>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</si>
  <si>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</si>
  <si>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</si>
  <si>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</si>
  <si>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</si>
  <si>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</si>
  <si>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</si>
  <si>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</si>
  <si>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</si>
  <si>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</si>
  <si>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</si>
  <si>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</si>
  <si>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</si>
  <si>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</si>
  <si>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</si>
  <si>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</si>
  <si>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</si>
  <si>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</si>
  <si>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</si>
  <si>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</si>
  <si>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</si>
  <si>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</si>
  <si>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</si>
  <si>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</si>
  <si>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</si>
  <si>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</si>
  <si>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</si>
  <si>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</si>
  <si>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</si>
  <si>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</si>
  <si>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</si>
  <si>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</si>
  <si>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</si>
  <si>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</si>
  <si>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</si>
  <si>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</si>
  <si>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</si>
  <si>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</si>
  <si>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</si>
  <si>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</si>
  <si>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</si>
  <si>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</si>
  <si>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</si>
  <si>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</si>
  <si>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</si>
  <si>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</si>
  <si>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</si>
  <si>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</si>
  <si>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</si>
  <si>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</si>
  <si>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</si>
  <si>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</si>
  <si>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</si>
  <si>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</si>
  <si>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</si>
  <si>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</si>
  <si>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</si>
  <si>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</si>
  <si>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</si>
  <si>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</si>
  <si>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</si>
  <si>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</si>
  <si>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</si>
  <si>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</si>
  <si>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</si>
  <si>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</si>
  <si>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</si>
  <si>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</si>
  <si>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</si>
  <si>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</si>
  <si>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</si>
  <si>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</si>
  <si>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</si>
  <si>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</si>
  <si>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</si>
  <si>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</si>
  <si>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</si>
  <si>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</si>
  <si>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</si>
  <si>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</si>
  <si>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</si>
  <si>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</si>
  <si>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</si>
  <si>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</si>
  <si>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</si>
  <si>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</si>
  <si>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</si>
  <si>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</si>
  <si>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</si>
  <si>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</si>
  <si>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</si>
  <si>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</si>
  <si>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</si>
  <si>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</si>
  <si>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</si>
  <si>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</si>
  <si>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</si>
  <si>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</si>
  <si>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</si>
  <si>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</si>
  <si>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</si>
  <si>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</si>
  <si>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</si>
  <si>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</si>
  <si>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</si>
  <si>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</si>
  <si>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</si>
  <si>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</si>
  <si>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</si>
  <si>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</si>
  <si>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</si>
  <si>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</si>
  <si>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</si>
  <si>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</si>
  <si>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</si>
  <si>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</si>
  <si>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</si>
  <si>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</si>
  <si>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</si>
  <si>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</si>
  <si>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</si>
  <si>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</si>
  <si>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</si>
  <si>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</si>
  <si>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</si>
  <si>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</si>
  <si>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</si>
  <si>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</si>
  <si>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</si>
  <si>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</si>
  <si>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</si>
  <si>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</si>
  <si>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</si>
  <si>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</si>
  <si>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</si>
  <si>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</si>
  <si>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</si>
  <si>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</si>
  <si>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</si>
  <si>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</si>
  <si>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</si>
  <si>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</si>
  <si>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</si>
  <si>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</si>
  <si>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</si>
  <si>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</si>
  <si>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</si>
  <si>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</si>
  <si>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</si>
  <si>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</si>
  <si>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</si>
  <si>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</si>
  <si>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</si>
  <si>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</si>
  <si>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</si>
  <si>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</si>
  <si>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</si>
  <si>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</si>
  <si>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</si>
  <si>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</si>
  <si>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</si>
  <si>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</si>
  <si>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</si>
  <si>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</si>
  <si>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</si>
  <si>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</si>
  <si>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</si>
  <si>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</si>
  <si>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</si>
  <si>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</si>
  <si>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</si>
  <si>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</si>
  <si>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</si>
  <si>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</si>
  <si>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</si>
  <si>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</si>
  <si>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</si>
  <si>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</si>
  <si>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</si>
  <si>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</si>
  <si>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</si>
  <si>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</si>
  <si>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</si>
  <si>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</si>
  <si>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</si>
  <si>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</si>
  <si>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</si>
  <si>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</si>
  <si>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</si>
  <si>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</si>
  <si>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</si>
  <si>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</si>
  <si>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</si>
  <si>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</si>
  <si>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</si>
  <si>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</si>
  <si>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</si>
  <si>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</si>
  <si>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</si>
  <si>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</si>
  <si>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</si>
  <si>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</si>
  <si>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</si>
  <si>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</si>
  <si>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</si>
  <si>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</si>
  <si>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</si>
  <si>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</si>
  <si>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</si>
  <si>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</si>
  <si>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</si>
  <si>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</si>
  <si>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</si>
  <si>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</si>
  <si>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</si>
  <si>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</si>
  <si>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</si>
  <si>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</si>
  <si>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</si>
  <si>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</si>
  <si>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</si>
  <si>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</si>
  <si>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</si>
  <si>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</si>
  <si>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</si>
  <si>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</si>
  <si>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</si>
  <si>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</si>
  <si>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</si>
  <si>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</si>
  <si>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</si>
  <si>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</si>
  <si>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</si>
  <si>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</si>
  <si>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</si>
  <si>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</si>
  <si>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</si>
  <si>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</si>
  <si>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</si>
  <si>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</si>
  <si>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</si>
  <si>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</si>
  <si>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</si>
  <si>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</si>
  <si>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</si>
  <si>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</si>
  <si>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</si>
  <si>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</si>
  <si>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</si>
  <si>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</si>
  <si>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</si>
  <si>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</si>
  <si>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</si>
  <si>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</si>
  <si>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</si>
  <si>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</si>
  <si>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</si>
  <si>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</si>
  <si>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</si>
  <si>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</si>
  <si>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</si>
  <si>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</si>
  <si>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</si>
  <si>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</si>
  <si>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</si>
  <si>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</si>
  <si>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</si>
  <si>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</si>
  <si>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</si>
  <si>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</si>
  <si>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</si>
  <si>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</si>
  <si>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</si>
  <si>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</si>
  <si>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</si>
  <si>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</si>
  <si>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</si>
  <si>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</si>
  <si>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</si>
  <si>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</si>
  <si>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</si>
  <si>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</si>
  <si>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</si>
  <si>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</si>
  <si>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</si>
  <si>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</si>
  <si>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</si>
  <si>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</si>
  <si>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</si>
  <si>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</si>
  <si>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</si>
  <si>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</si>
  <si>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</si>
  <si>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</si>
  <si>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</si>
  <si>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</si>
  <si>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</si>
  <si>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</si>
  <si>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</si>
  <si>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</si>
  <si>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</si>
  <si>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</si>
  <si>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</si>
  <si>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</si>
  <si>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</si>
  <si>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</si>
  <si>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</si>
  <si>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</si>
  <si>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</si>
  <si>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</si>
  <si>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</si>
  <si>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</si>
  <si>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</si>
  <si>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</si>
  <si>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</si>
  <si>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</si>
  <si>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</si>
  <si>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</si>
  <si>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</si>
  <si>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</si>
  <si>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</si>
  <si>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</si>
  <si>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</si>
  <si>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</si>
  <si>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</si>
  <si>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</si>
  <si>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</si>
  <si>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</si>
  <si>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</si>
  <si>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</si>
  <si>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</si>
  <si>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</si>
  <si>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</si>
  <si>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</si>
  <si>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</si>
  <si>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</si>
  <si>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</si>
  <si>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</si>
  <si>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</si>
  <si>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</si>
  <si>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</si>
  <si>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</si>
  <si>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</si>
  <si>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</si>
  <si>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</si>
  <si>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</si>
  <si>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</si>
  <si>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</si>
  <si>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</si>
  <si>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</si>
  <si>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</si>
  <si>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</si>
  <si>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</si>
  <si>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</si>
  <si>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</si>
  <si>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</si>
  <si>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</si>
  <si>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</si>
  <si>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</si>
  <si>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</si>
  <si>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</si>
  <si>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</si>
  <si>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</si>
  <si>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</si>
  <si>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</si>
  <si>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</si>
  <si>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</si>
  <si>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</si>
  <si>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</si>
  <si>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</si>
  <si>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</si>
  <si>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</si>
  <si>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</si>
  <si>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</si>
  <si>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</si>
  <si>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</si>
  <si>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</si>
  <si>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</si>
  <si>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</si>
  <si>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</si>
  <si>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</si>
  <si>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</si>
  <si>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</si>
  <si>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</si>
  <si>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</si>
  <si>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</si>
  <si>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</si>
  <si>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</si>
  <si>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</si>
  <si>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</si>
  <si>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</si>
  <si>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</si>
  <si>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</si>
  <si>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</si>
  <si>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</si>
  <si>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</si>
  <si>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</si>
  <si>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</si>
  <si>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</si>
  <si>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</si>
  <si>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</si>
  <si>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</si>
  <si>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</si>
  <si>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</si>
  <si>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</si>
  <si>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</si>
  <si>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</si>
  <si>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</si>
  <si>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</si>
  <si>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</si>
  <si>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</si>
  <si>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</si>
  <si>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</si>
  <si>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</si>
  <si>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</si>
  <si>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</si>
  <si>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</si>
  <si>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</si>
  <si>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</si>
  <si>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</si>
  <si>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</si>
  <si>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</si>
  <si>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</si>
  <si>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</si>
  <si>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</si>
  <si>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</si>
  <si>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</si>
  <si>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</si>
  <si>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</si>
  <si>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</si>
  <si>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</si>
  <si>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</si>
  <si>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</si>
  <si>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</si>
  <si>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</si>
  <si>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</si>
  <si>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</si>
  <si>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</si>
  <si>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</si>
  <si>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</si>
  <si>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</si>
  <si>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</si>
  <si>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</si>
  <si>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</si>
  <si>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</si>
  <si>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</si>
  <si>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</si>
  <si>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</si>
  <si>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</si>
  <si>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</si>
  <si>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</si>
  <si>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</si>
  <si>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</si>
  <si>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</si>
  <si>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</si>
  <si>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</si>
  <si>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</si>
  <si>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</si>
  <si>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</si>
  <si>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</si>
  <si>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</si>
  <si>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</si>
  <si>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</si>
  <si>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</si>
  <si>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</si>
  <si>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</si>
  <si>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</si>
  <si>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</si>
  <si>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</si>
  <si>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</si>
  <si>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</si>
  <si>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</si>
  <si>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</si>
  <si>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</si>
  <si>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</si>
  <si>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</si>
  <si>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</si>
  <si>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</si>
  <si>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</si>
  <si>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</si>
  <si>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</si>
  <si>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</si>
  <si>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</si>
  <si>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</si>
  <si>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</si>
  <si>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</si>
  <si>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</si>
  <si>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</si>
  <si>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</si>
  <si>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</si>
  <si>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</si>
  <si>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</si>
  <si>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</si>
  <si>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</si>
  <si>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</si>
  <si>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</si>
  <si>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</si>
  <si>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</si>
  <si>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</si>
  <si>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</si>
  <si>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</si>
  <si>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</si>
  <si>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</si>
  <si>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</si>
  <si>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</si>
  <si>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</si>
  <si>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</si>
  <si>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</si>
  <si>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</si>
  <si>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</si>
  <si>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</si>
  <si>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</si>
  <si>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</si>
  <si>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</si>
  <si>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</si>
  <si>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</si>
  <si>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</si>
  <si>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</si>
  <si>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</si>
  <si>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</si>
  <si>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</si>
  <si>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</si>
  <si>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</si>
  <si>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</si>
  <si>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</si>
  <si>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</si>
  <si>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</si>
  <si>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</si>
  <si>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</si>
  <si>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</si>
  <si>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</si>
  <si>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</si>
  <si>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</si>
  <si>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</si>
  <si>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</si>
  <si>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</si>
  <si>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</si>
  <si>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</si>
  <si>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</si>
  <si>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</si>
  <si>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</si>
  <si>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</si>
  <si>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</si>
  <si>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</si>
  <si>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</si>
  <si>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</si>
  <si>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</si>
  <si>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</si>
  <si>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</si>
  <si>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</si>
  <si>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</si>
  <si>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</si>
  <si>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</si>
  <si>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</si>
  <si>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</si>
  <si>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</si>
  <si>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</si>
  <si>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</si>
  <si>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</si>
  <si>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</si>
  <si>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</si>
  <si>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</si>
  <si>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</si>
  <si>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</si>
  <si>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</si>
  <si>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</si>
  <si>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</si>
  <si>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</si>
  <si>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</si>
  <si>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</si>
  <si>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</si>
  <si>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</si>
  <si>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</si>
  <si>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</si>
  <si>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</si>
  <si>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</si>
  <si>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</si>
  <si>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</si>
  <si>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</si>
  <si>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</si>
  <si>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</si>
  <si>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</si>
  <si>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</si>
  <si>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</si>
  <si>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</si>
  <si>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</si>
  <si>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</si>
  <si>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</si>
  <si>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</si>
  <si>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</si>
  <si>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</si>
  <si>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</si>
  <si>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</si>
  <si>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</si>
  <si>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</si>
  <si>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</si>
  <si>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</si>
  <si>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</si>
  <si>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</si>
  <si>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</si>
  <si>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</si>
  <si>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</si>
  <si>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</si>
  <si>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</si>
  <si>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</si>
  <si>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</si>
  <si>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</si>
  <si>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</si>
  <si>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</si>
  <si>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</si>
  <si>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</si>
  <si>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</si>
  <si>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</si>
  <si>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</si>
  <si>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</si>
  <si>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</si>
  <si>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</si>
  <si>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</si>
  <si>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</si>
  <si>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</si>
  <si>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</si>
  <si>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</si>
  <si>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</si>
  <si>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</si>
  <si>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</si>
  <si>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</si>
  <si>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</si>
  <si>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</si>
  <si>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</si>
  <si>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</si>
  <si>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</si>
  <si>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</si>
  <si>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</si>
  <si>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</si>
  <si>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</si>
  <si>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</si>
  <si>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</si>
  <si>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</si>
  <si>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</si>
  <si>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</si>
  <si>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</si>
  <si>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</si>
  <si>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</si>
  <si>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</si>
  <si>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</si>
  <si>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</si>
  <si>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</si>
  <si>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</si>
  <si>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</si>
  <si>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</si>
  <si>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</si>
  <si>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</si>
  <si>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</si>
  <si>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</si>
  <si>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</si>
  <si>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</si>
  <si>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</si>
  <si>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</si>
  <si>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</si>
  <si>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</si>
  <si>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</si>
  <si>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</si>
  <si>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</si>
  <si>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</si>
  <si>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</si>
  <si>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</si>
  <si>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</si>
  <si>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</si>
  <si>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</si>
  <si>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</si>
  <si>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</si>
  <si>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</si>
  <si>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</si>
  <si>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</si>
  <si>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</si>
  <si>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</si>
  <si>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</si>
  <si>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</si>
  <si>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</si>
  <si>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</si>
  <si>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</si>
  <si>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</si>
  <si>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</si>
  <si>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</si>
  <si>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</si>
  <si>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</si>
  <si>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</si>
  <si>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</si>
  <si>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</si>
  <si>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</si>
  <si>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</si>
  <si>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</si>
  <si>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</si>
  <si>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</si>
  <si>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</si>
  <si>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</si>
  <si>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</si>
  <si>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</si>
  <si>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</si>
  <si>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</si>
  <si>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</si>
  <si>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</si>
  <si>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</si>
  <si>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</si>
  <si>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</si>
  <si>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</si>
  <si>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</si>
  <si>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</si>
  <si>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</si>
  <si>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</si>
  <si>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</si>
  <si>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</si>
  <si>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</si>
  <si>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</si>
  <si>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</si>
  <si>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</si>
  <si>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</si>
  <si>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</si>
  <si>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</si>
  <si>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</si>
  <si>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</si>
  <si>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</si>
  <si>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</si>
  <si>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</si>
  <si>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</si>
  <si>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</si>
  <si>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</si>
  <si>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</si>
  <si>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</si>
  <si>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</si>
  <si>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</si>
  <si>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</si>
  <si>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</si>
  <si>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</si>
  <si>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</si>
  <si>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</si>
  <si>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</si>
  <si>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</si>
  <si>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</si>
  <si>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</si>
  <si>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</si>
  <si>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</si>
  <si>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</si>
  <si>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</si>
  <si>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</si>
  <si>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</si>
  <si>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</si>
  <si>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</si>
  <si>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</si>
  <si>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</si>
  <si>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</si>
  <si>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</si>
  <si>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</si>
  <si>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</si>
  <si>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</si>
  <si>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</si>
  <si>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</si>
  <si>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</si>
  <si>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</si>
  <si>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</si>
  <si>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</si>
  <si>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</si>
  <si>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</si>
  <si>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</si>
  <si>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</si>
  <si>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</si>
  <si>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</si>
  <si>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</si>
  <si>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</si>
  <si>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</si>
  <si>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</si>
  <si>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</si>
  <si>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</si>
  <si>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</si>
  <si>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</si>
  <si>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</si>
  <si>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</si>
  <si>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</si>
  <si>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</si>
  <si>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</si>
  <si>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</si>
  <si>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</si>
  <si>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</si>
  <si>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</si>
  <si>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</si>
  <si>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</si>
  <si>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</si>
  <si>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</si>
  <si>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</si>
  <si>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</si>
  <si>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</si>
  <si>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</si>
  <si>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</si>
  <si>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</si>
  <si>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</si>
  <si>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</si>
  <si>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</si>
  <si>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</si>
  <si>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</si>
  <si>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</si>
  <si>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</si>
  <si>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</si>
  <si>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</si>
  <si>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</si>
  <si>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</si>
  <si>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</si>
  <si>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</si>
  <si>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</si>
  <si>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</si>
  <si>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</si>
  <si>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</si>
  <si>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</si>
  <si>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</si>
  <si>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</si>
  <si>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</si>
  <si>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</si>
  <si>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</si>
  <si>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</si>
  <si>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</si>
  <si>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</si>
  <si>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</si>
  <si>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</si>
  <si>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</si>
  <si>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</si>
  <si>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</si>
  <si>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</si>
  <si>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</si>
  <si>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</si>
  <si>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</si>
  <si>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</si>
  <si>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</si>
  <si>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</si>
  <si>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</si>
  <si>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</si>
  <si>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</si>
  <si>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</si>
  <si>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</si>
  <si>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</si>
  <si>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</si>
  <si>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</si>
  <si>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</si>
  <si>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</si>
  <si>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</si>
  <si>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</si>
  <si>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</si>
  <si>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</si>
  <si>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</si>
  <si>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</si>
  <si>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</si>
  <si>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</si>
  <si>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</si>
  <si>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</si>
  <si>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</si>
  <si>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</si>
  <si>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</si>
  <si>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</si>
  <si>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</si>
  <si>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</si>
  <si>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</si>
  <si>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</si>
  <si>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</si>
  <si>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</si>
  <si>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</si>
  <si>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</si>
  <si>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</si>
  <si>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</si>
  <si>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</si>
  <si>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</si>
  <si>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</si>
  <si>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</si>
  <si>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</si>
  <si>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</si>
  <si>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</si>
  <si>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</si>
  <si>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</si>
  <si>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</si>
  <si>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</si>
  <si>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</si>
  <si>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</si>
  <si>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</si>
  <si>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</si>
  <si>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</si>
  <si>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</si>
  <si>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</si>
  <si>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</si>
  <si>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</si>
  <si>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</si>
  <si>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</si>
  <si>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</si>
  <si>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</si>
  <si>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</si>
  <si>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</si>
  <si>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</si>
  <si>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</si>
  <si>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</si>
  <si>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</si>
  <si>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</si>
  <si>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</si>
  <si>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</si>
  <si>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</si>
  <si>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</si>
  <si>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</si>
  <si>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</si>
  <si>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</si>
  <si>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</si>
  <si>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</si>
  <si>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</si>
  <si>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</si>
  <si>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</si>
  <si>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</si>
  <si>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</si>
  <si>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</si>
  <si>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</si>
  <si>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</si>
  <si>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</si>
  <si>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</si>
  <si>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</si>
  <si>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</si>
  <si>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</si>
  <si>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</si>
  <si>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</si>
  <si>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</si>
  <si>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</si>
  <si>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</si>
  <si>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</si>
  <si>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</si>
  <si>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</si>
  <si>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</si>
  <si>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</si>
  <si>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</si>
  <si>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</si>
  <si>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</si>
  <si>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</si>
  <si>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</si>
  <si>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</si>
  <si>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</si>
  <si>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</si>
  <si>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</si>
  <si>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</si>
  <si>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</si>
  <si>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</si>
  <si>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</si>
  <si>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</si>
  <si>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</si>
  <si>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</si>
  <si>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</si>
  <si>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</si>
  <si>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</si>
  <si>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</si>
  <si>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</si>
  <si>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</si>
  <si>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</si>
  <si>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</si>
  <si>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</si>
  <si>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</si>
  <si>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</si>
  <si>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</si>
  <si>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</si>
  <si>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</si>
  <si>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</si>
  <si>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</si>
  <si>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</si>
  <si>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</si>
  <si>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</si>
  <si>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</si>
  <si>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</si>
  <si>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</si>
  <si>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</si>
  <si>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</si>
  <si>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</si>
  <si>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</si>
  <si>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</si>
  <si>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</si>
  <si>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</si>
  <si>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</si>
  <si>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</si>
  <si>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</si>
  <si>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</si>
  <si>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</si>
  <si>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</si>
  <si>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</si>
  <si>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</si>
  <si>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</si>
  <si>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</si>
  <si>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</si>
  <si>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</si>
  <si>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</si>
  <si>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</si>
  <si>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</si>
  <si>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</si>
  <si>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</si>
  <si>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</si>
  <si>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</si>
  <si>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</si>
  <si>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</si>
  <si>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</si>
  <si>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</si>
  <si>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</si>
  <si>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</si>
  <si>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</si>
  <si>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</si>
  <si>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</si>
  <si>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</si>
  <si>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</si>
  <si>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</si>
  <si>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</si>
  <si>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</si>
  <si>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</si>
  <si>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</si>
  <si>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</si>
  <si>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</si>
  <si>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</si>
  <si>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</si>
  <si>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</si>
  <si>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</si>
  <si>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</si>
  <si>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</si>
  <si>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</si>
  <si>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</si>
  <si>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</si>
  <si>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</si>
  <si>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</si>
  <si>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</si>
  <si>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</si>
  <si>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</si>
  <si>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</si>
  <si>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</si>
  <si>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</si>
  <si>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</si>
  <si>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</si>
  <si>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</si>
  <si>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</si>
  <si>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</si>
  <si>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</si>
  <si>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</si>
  <si>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</si>
  <si>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</si>
  <si>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</si>
  <si>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</si>
  <si>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</si>
  <si>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</si>
  <si>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</si>
  <si>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</si>
  <si>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</si>
  <si>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</si>
  <si>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</si>
  <si>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</si>
  <si>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</si>
  <si>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</si>
  <si>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</si>
  <si>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</si>
  <si>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</si>
  <si>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</si>
  <si>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</si>
  <si>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</si>
  <si>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</si>
  <si>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</si>
  <si>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</si>
  <si>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</si>
  <si>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</si>
  <si>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</si>
  <si>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</si>
  <si>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</si>
  <si>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</si>
  <si>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</si>
  <si>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</si>
  <si>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</si>
  <si>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</si>
  <si>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</si>
  <si>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</si>
  <si>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</si>
  <si>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</si>
  <si>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</si>
  <si>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</si>
  <si>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</si>
  <si>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</si>
  <si>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</si>
  <si>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</si>
  <si>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</si>
  <si>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</si>
  <si>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</si>
  <si>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</si>
  <si>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</si>
  <si>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</si>
  <si>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</si>
  <si>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</si>
  <si>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</si>
  <si>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</si>
  <si>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</si>
  <si>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</si>
  <si>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</si>
  <si>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</si>
  <si>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</si>
  <si>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</si>
  <si>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</si>
  <si>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</si>
  <si>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</si>
  <si>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</si>
  <si>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</si>
  <si>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</si>
  <si>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</si>
  <si>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</si>
  <si>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</si>
  <si>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</si>
  <si>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</si>
  <si>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</si>
  <si>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</si>
  <si>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</si>
  <si>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</si>
  <si>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</si>
  <si>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</si>
  <si>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</si>
  <si>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</si>
  <si>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</si>
  <si>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</si>
  <si>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</si>
  <si>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</si>
  <si>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</si>
  <si>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</si>
  <si>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</si>
  <si>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</si>
  <si>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</si>
  <si>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</si>
  <si>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</si>
  <si>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</si>
  <si>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</si>
  <si>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</si>
  <si>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</si>
  <si>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</si>
  <si>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</si>
  <si>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</si>
  <si>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</si>
  <si>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</si>
  <si>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</si>
  <si>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</si>
  <si>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</si>
  <si>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</si>
  <si>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</si>
  <si>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</si>
  <si>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</si>
  <si>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</si>
  <si>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</si>
  <si>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</si>
  <si>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</si>
  <si>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</si>
  <si>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</si>
  <si>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</si>
  <si>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</si>
  <si>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</si>
  <si>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</si>
  <si>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</si>
  <si>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</si>
  <si>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</si>
  <si>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</si>
  <si>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</si>
  <si>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</si>
  <si>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</si>
  <si>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</si>
  <si>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</si>
  <si>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</si>
  <si>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</si>
  <si>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</si>
  <si>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</si>
  <si>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</si>
  <si>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</si>
  <si>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</si>
  <si>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</si>
  <si>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</si>
  <si>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</si>
  <si>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</si>
  <si>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</si>
  <si>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</si>
  <si>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</si>
  <si>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</si>
  <si>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</si>
  <si>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</si>
  <si>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</si>
  <si>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</si>
  <si>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</si>
  <si>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</si>
  <si>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</si>
  <si>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</si>
  <si>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</si>
  <si>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</si>
  <si>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</si>
  <si>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</si>
  <si>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</si>
  <si>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</si>
  <si>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</si>
  <si>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</si>
  <si>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</si>
  <si>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</si>
  <si>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</si>
  <si>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</si>
  <si>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</si>
  <si>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</si>
  <si>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</si>
  <si>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</si>
  <si>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</si>
  <si>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</si>
  <si>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</si>
  <si>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</si>
  <si>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</si>
  <si>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</si>
  <si>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</si>
  <si>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</si>
  <si>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</si>
  <si>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</si>
  <si>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</si>
  <si>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</si>
  <si>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</si>
  <si>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</si>
  <si>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</si>
  <si>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</si>
  <si>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</si>
  <si>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</si>
  <si>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</si>
  <si>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</si>
  <si>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</si>
  <si>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</si>
  <si>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</si>
  <si>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</si>
  <si>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</si>
  <si>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</si>
  <si>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</si>
  <si>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</si>
  <si>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</si>
  <si>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</si>
  <si>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</si>
  <si>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</si>
  <si>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</si>
  <si>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</si>
  <si>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</si>
  <si>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</si>
  <si>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</si>
  <si>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</si>
  <si>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</si>
  <si>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</si>
  <si>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</si>
  <si>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</si>
  <si>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</si>
  <si>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</si>
  <si>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</si>
  <si>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</si>
  <si>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</si>
  <si>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</si>
  <si>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</si>
  <si>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</si>
  <si>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</si>
  <si>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</si>
  <si>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</si>
  <si>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</si>
  <si>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</si>
  <si>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</si>
  <si>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</si>
  <si>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</si>
  <si>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</si>
  <si>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</si>
  <si>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</si>
  <si>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</si>
  <si>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</si>
  <si>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</si>
  <si>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</si>
  <si>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</si>
  <si>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</si>
  <si>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</si>
  <si>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</si>
  <si>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</si>
  <si>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</si>
  <si>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</si>
  <si>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</si>
  <si>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</si>
  <si>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</si>
  <si>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</si>
  <si>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</si>
  <si>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</si>
  <si>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</si>
  <si>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</si>
  <si>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</si>
  <si>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</si>
  <si>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</si>
  <si>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</si>
  <si>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</si>
  <si>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</si>
  <si>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</si>
  <si>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</si>
  <si>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</si>
  <si>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</si>
  <si>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</si>
  <si>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</si>
  <si>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</si>
  <si>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</si>
  <si>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</si>
  <si>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</si>
  <si>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</si>
  <si>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</si>
  <si>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</si>
  <si>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</si>
  <si>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</si>
  <si>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</si>
  <si>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</si>
  <si>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</si>
  <si>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</si>
  <si>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</si>
  <si>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</si>
  <si>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</si>
  <si>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</si>
  <si>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</si>
  <si>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</si>
  <si>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</si>
  <si>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</si>
  <si>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</si>
  <si>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</si>
  <si>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</si>
  <si>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</si>
  <si>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</si>
  <si>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</si>
  <si>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</si>
  <si>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</si>
  <si>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</si>
  <si>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</si>
  <si>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</si>
  <si>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</si>
  <si>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</si>
  <si>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</si>
  <si>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</si>
  <si>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</si>
  <si>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</si>
  <si>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</si>
  <si>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</si>
  <si>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</si>
  <si>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</si>
  <si>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</si>
  <si>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</si>
  <si>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</si>
  <si>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</si>
  <si>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</si>
  <si>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</si>
  <si>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</si>
  <si>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</si>
  <si>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</si>
  <si>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</si>
  <si>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</si>
  <si>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</si>
  <si>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</si>
  <si>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</si>
  <si>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</si>
  <si>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</si>
  <si>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</si>
  <si>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</si>
  <si>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</si>
  <si>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</si>
  <si>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</si>
  <si>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</si>
  <si>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</si>
  <si>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</si>
  <si>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</si>
  <si>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</si>
  <si>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</si>
  <si>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</si>
  <si>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</si>
  <si>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</si>
  <si>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</si>
  <si>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</si>
  <si>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</si>
  <si>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</si>
  <si>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</si>
  <si>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</si>
  <si>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</si>
  <si>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</si>
  <si>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</si>
  <si>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</si>
  <si>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</si>
  <si>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</si>
  <si>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</si>
  <si>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</si>
  <si>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</si>
  <si>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</si>
  <si>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</si>
  <si>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</si>
  <si>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</si>
  <si>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</si>
  <si>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</si>
  <si>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</si>
  <si>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</si>
  <si>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</si>
  <si>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</si>
  <si>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</si>
  <si>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</si>
  <si>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</si>
  <si>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</si>
  <si>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</si>
  <si>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</si>
  <si>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</si>
  <si>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</si>
  <si>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</si>
  <si>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</si>
  <si>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</si>
  <si>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</si>
  <si>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</si>
  <si>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</si>
  <si>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</si>
  <si>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</si>
  <si>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</si>
  <si>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</si>
  <si>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</si>
  <si>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</si>
  <si>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</si>
  <si>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</si>
  <si>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</si>
  <si>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</si>
  <si>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</si>
  <si>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</si>
  <si>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</si>
  <si>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</si>
  <si>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</si>
  <si>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</si>
  <si>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</si>
  <si>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</si>
  <si>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</si>
  <si>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</si>
  <si>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</si>
  <si>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</si>
  <si>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</si>
  <si>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</si>
  <si>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</si>
  <si>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</si>
  <si>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</si>
  <si>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</si>
  <si>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</si>
  <si>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</si>
  <si>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</si>
  <si>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</si>
  <si>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</si>
  <si>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</si>
  <si>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</si>
  <si>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</si>
  <si>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</si>
  <si>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</si>
  <si>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</si>
  <si>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</si>
  <si>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</si>
  <si>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</si>
  <si>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</si>
  <si>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</si>
  <si>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</si>
  <si>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</si>
  <si>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</si>
  <si>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</si>
  <si>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</si>
  <si>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</si>
  <si>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</si>
  <si>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</si>
  <si>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</si>
  <si>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</si>
  <si>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</si>
  <si>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</si>
  <si>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</si>
  <si>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</si>
  <si>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</si>
  <si>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</si>
  <si>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</si>
  <si>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</si>
  <si>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</si>
  <si>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</si>
  <si>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</si>
  <si>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</si>
  <si>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</si>
  <si>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</si>
  <si>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</si>
  <si>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</si>
  <si>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</si>
  <si>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</si>
  <si>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</si>
  <si>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</si>
  <si>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</si>
  <si>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</si>
  <si>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</si>
  <si>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</si>
  <si>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</si>
  <si>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</si>
  <si>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</si>
  <si>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</si>
  <si>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</si>
  <si>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</si>
  <si>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</si>
  <si>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</si>
  <si>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</si>
  <si>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</si>
  <si>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</si>
  <si>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</si>
  <si>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</si>
  <si>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</si>
  <si>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</si>
  <si>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</si>
  <si>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</si>
  <si>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</si>
  <si>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</si>
  <si>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</si>
  <si>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</si>
  <si>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</si>
  <si>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</si>
  <si>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</si>
  <si>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</si>
  <si>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</si>
  <si>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</si>
  <si>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</si>
  <si>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</si>
  <si>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</si>
  <si>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</si>
  <si>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</si>
  <si>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</si>
  <si>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</si>
  <si>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</si>
  <si>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</si>
  <si>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</si>
  <si>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</si>
  <si>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</si>
  <si>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</si>
  <si>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</si>
  <si>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</si>
  <si>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</si>
  <si>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</si>
  <si>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</si>
  <si>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</si>
  <si>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</si>
  <si>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</si>
  <si>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</si>
  <si>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</si>
  <si>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</si>
  <si>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</si>
  <si>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</si>
  <si>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</si>
  <si>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</si>
  <si>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</si>
  <si>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</si>
  <si>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</si>
  <si>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</si>
  <si>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</si>
  <si>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</si>
  <si>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</si>
  <si>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</si>
  <si>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</si>
  <si>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</si>
  <si>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</si>
  <si>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</si>
  <si>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</si>
  <si>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</si>
  <si>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</si>
  <si>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</si>
  <si>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</si>
  <si>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</si>
  <si>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</si>
  <si>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</si>
  <si>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</si>
  <si>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</si>
  <si>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</si>
  <si>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</si>
  <si>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</si>
  <si>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</si>
  <si>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</si>
  <si>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</si>
  <si>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</si>
  <si>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</si>
  <si>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</si>
  <si>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</si>
  <si>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</si>
  <si>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</si>
  <si>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</si>
  <si>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</si>
  <si>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</si>
  <si>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</si>
  <si>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</si>
  <si>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</si>
  <si>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</si>
  <si>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</si>
  <si>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</si>
  <si>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</si>
  <si>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</si>
  <si>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</si>
  <si>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</si>
  <si>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</si>
  <si>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</si>
  <si>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</si>
  <si>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</si>
  <si>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</si>
  <si>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</si>
  <si>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</si>
  <si>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</si>
  <si>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</si>
  <si>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</si>
  <si>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</si>
  <si>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</si>
  <si>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</si>
  <si>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</si>
  <si>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</si>
  <si>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</si>
  <si>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</si>
  <si>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</si>
  <si>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</si>
  <si>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</si>
  <si>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</si>
  <si>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</si>
  <si>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</si>
  <si>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</si>
  <si>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</si>
  <si>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</si>
  <si>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</si>
  <si>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</si>
  <si>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</si>
  <si>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</si>
  <si>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</si>
  <si>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</si>
  <si>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</si>
  <si>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</si>
  <si>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</si>
  <si>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</si>
  <si>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</si>
  <si>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</si>
  <si>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</si>
  <si>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</si>
  <si>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</si>
  <si>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</si>
  <si>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</si>
  <si>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</si>
  <si>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</si>
  <si>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</si>
  <si>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</si>
  <si>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</si>
  <si>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</si>
  <si>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</si>
  <si>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</si>
  <si>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</si>
  <si>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</si>
  <si>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</si>
  <si>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</si>
  <si>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</si>
  <si>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</si>
  <si>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</si>
  <si>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</si>
  <si>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</si>
  <si>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</si>
  <si>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</si>
  <si>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</si>
  <si>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</si>
  <si>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</si>
  <si>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</si>
  <si>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</si>
  <si>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</si>
  <si>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</si>
  <si>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</si>
  <si>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</si>
  <si>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</si>
  <si>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</si>
  <si>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</si>
  <si>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</si>
  <si>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</si>
  <si>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</si>
  <si>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</si>
  <si>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</si>
  <si>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</si>
  <si>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</si>
  <si>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</si>
  <si>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</si>
  <si>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</si>
  <si>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</si>
  <si>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</si>
  <si>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</si>
  <si>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</si>
  <si>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</si>
  <si>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</si>
  <si>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</si>
  <si>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</si>
  <si>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</si>
  <si>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</si>
  <si>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</si>
  <si>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</si>
  <si>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</si>
  <si>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</si>
  <si>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</si>
  <si>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</si>
  <si>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</si>
  <si>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</si>
  <si>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</si>
  <si>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</si>
  <si>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</si>
  <si>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</si>
  <si>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</si>
  <si>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</si>
  <si>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</si>
  <si>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</si>
  <si>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</si>
  <si>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</si>
  <si>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</si>
  <si>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</si>
  <si>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</si>
  <si>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</si>
  <si>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</si>
  <si>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</si>
  <si>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</si>
  <si>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</si>
  <si>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</si>
  <si>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</si>
  <si>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</si>
  <si>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</si>
  <si>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</si>
  <si>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</si>
  <si>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</si>
  <si>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</si>
  <si>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</si>
  <si>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</si>
  <si>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</si>
  <si>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</si>
  <si>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</si>
  <si>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</si>
  <si>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</si>
  <si>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</si>
  <si>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</si>
  <si>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</si>
  <si>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</si>
  <si>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</si>
  <si>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</si>
  <si>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</si>
  <si>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</si>
  <si>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</si>
  <si>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</si>
  <si>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</si>
  <si>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</si>
  <si>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</si>
  <si>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</si>
  <si>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</si>
  <si>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</si>
  <si>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</si>
  <si>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</si>
  <si>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</si>
  <si>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</si>
  <si>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</si>
  <si>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</si>
  <si>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</si>
  <si>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</si>
  <si>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</si>
  <si>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</si>
  <si>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</si>
  <si>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</si>
  <si>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</si>
  <si>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</si>
  <si>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</si>
  <si>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</si>
  <si>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</si>
  <si>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</si>
  <si>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</si>
  <si>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</si>
  <si>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</si>
  <si>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</si>
  <si>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</si>
  <si>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</si>
  <si>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</si>
  <si>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</si>
  <si>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</si>
  <si>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</si>
  <si>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</si>
  <si>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</si>
  <si>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</si>
  <si>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</si>
  <si>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</si>
  <si>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</si>
  <si>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</si>
  <si>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</si>
  <si>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</si>
  <si>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</si>
  <si>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</si>
  <si>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</si>
  <si>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</si>
  <si>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</si>
  <si>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</si>
  <si>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</si>
  <si>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</si>
  <si>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</si>
  <si>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</si>
  <si>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</si>
  <si>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</si>
  <si>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</si>
  <si>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</si>
  <si>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</si>
  <si>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</si>
  <si>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</si>
  <si>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</si>
  <si>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</si>
  <si>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</si>
  <si>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</si>
  <si>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</si>
  <si>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</si>
  <si>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</si>
  <si>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</si>
  <si>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</si>
  <si>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</si>
  <si>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</si>
  <si>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</si>
  <si>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</si>
  <si>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</si>
  <si>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</si>
  <si>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</si>
  <si>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</si>
  <si>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</si>
  <si>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</si>
  <si>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</si>
  <si>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</si>
  <si>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</si>
  <si>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</si>
  <si>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</si>
  <si>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</si>
  <si>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</si>
  <si>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</si>
  <si>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</si>
  <si>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</si>
  <si>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</si>
  <si>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</si>
  <si>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</si>
  <si>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</si>
  <si>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</si>
  <si>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</si>
  <si>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</si>
  <si>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</si>
  <si>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</si>
  <si>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</si>
  <si>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</si>
  <si>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</si>
  <si>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</si>
  <si>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</si>
  <si>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</si>
  <si>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</si>
  <si>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</si>
  <si>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</si>
  <si>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</si>
  <si>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</si>
  <si>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</si>
  <si>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</si>
  <si>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</si>
  <si>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</si>
  <si>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</si>
  <si>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</si>
  <si>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</si>
  <si>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</si>
  <si>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</si>
  <si>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</si>
  <si>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</si>
  <si>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</si>
  <si>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</si>
  <si>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</si>
  <si>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</si>
  <si>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</si>
  <si>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</si>
  <si>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</si>
  <si>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</si>
  <si>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</si>
  <si>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</si>
  <si>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</si>
  <si>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</si>
  <si>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</si>
  <si>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</si>
  <si>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</si>
  <si>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</si>
  <si>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</si>
  <si>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</si>
  <si>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</si>
  <si>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</si>
  <si>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</si>
  <si>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</si>
  <si>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</si>
  <si>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</si>
  <si>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</si>
  <si>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</si>
  <si>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</si>
  <si>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</si>
  <si>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</si>
  <si>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</si>
  <si>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</si>
  <si>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</si>
  <si>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</si>
  <si>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</si>
  <si>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</si>
  <si>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</si>
  <si>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</si>
  <si>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</si>
  <si>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</si>
  <si>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</si>
  <si>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</si>
  <si>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</si>
  <si>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</si>
  <si>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</si>
  <si>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</si>
  <si>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</si>
  <si>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</si>
  <si>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</si>
  <si>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</si>
  <si>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</si>
  <si>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</si>
  <si>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</si>
  <si>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</si>
  <si>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</si>
  <si>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</si>
  <si>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</si>
  <si>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</si>
  <si>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</si>
  <si>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</si>
  <si>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</si>
  <si>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</si>
  <si>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</si>
  <si>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</si>
  <si>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</si>
  <si>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</si>
  <si>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</si>
  <si>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</si>
  <si>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</si>
  <si>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</si>
  <si>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</si>
  <si>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</si>
  <si>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</si>
  <si>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</si>
  <si>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</si>
  <si>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</si>
  <si>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</si>
  <si>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</si>
  <si>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</si>
  <si>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</si>
  <si>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</si>
  <si>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</si>
  <si>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</si>
  <si>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</si>
  <si>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</si>
  <si>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</si>
  <si>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</si>
  <si>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</si>
  <si>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</si>
  <si>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</si>
  <si>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</si>
  <si>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</si>
  <si>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</si>
  <si>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</si>
  <si>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</si>
  <si>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</si>
  <si>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</si>
  <si>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</si>
  <si>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</si>
  <si>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</si>
  <si>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</si>
  <si>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</si>
  <si>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</si>
  <si>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</si>
  <si>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</si>
  <si>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</si>
  <si>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</si>
  <si>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</si>
  <si>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</si>
  <si>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</si>
  <si>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</si>
  <si>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</si>
  <si>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</si>
  <si>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</si>
  <si>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</si>
  <si>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</si>
  <si>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</si>
  <si>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</si>
  <si>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</si>
  <si>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</si>
  <si>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</si>
  <si>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</si>
  <si>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</si>
  <si>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</si>
  <si>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</si>
  <si>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</si>
  <si>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</si>
  <si>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</si>
  <si>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</si>
  <si>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</si>
  <si>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</si>
  <si>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</si>
  <si>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</si>
  <si>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</si>
  <si>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</si>
  <si>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</si>
  <si>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</si>
  <si>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</si>
  <si>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</si>
  <si>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</si>
  <si>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</si>
  <si>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</si>
  <si>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</si>
  <si>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</si>
  <si>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</si>
  <si>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</si>
  <si>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</si>
  <si>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</si>
  <si>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</si>
  <si>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</si>
  <si>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</si>
  <si>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</si>
  <si>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</si>
  <si>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</si>
  <si>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</si>
  <si>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</si>
  <si>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</si>
  <si>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</si>
  <si>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</si>
  <si>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</si>
  <si>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</si>
  <si>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</si>
  <si>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</si>
  <si>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</si>
  <si>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</si>
  <si>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</si>
  <si>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</si>
  <si>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</si>
  <si>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</si>
  <si>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</si>
  <si>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</si>
  <si>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</si>
  <si>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</si>
  <si>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</si>
  <si>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</si>
  <si>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</si>
  <si>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</si>
  <si>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</si>
  <si>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</si>
  <si>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</si>
  <si>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</si>
  <si>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</si>
  <si>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</si>
  <si>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</si>
  <si>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</si>
  <si>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</si>
  <si>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</si>
  <si>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</si>
  <si>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</si>
  <si>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</si>
  <si>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</si>
  <si>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</si>
  <si>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</si>
  <si>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</si>
  <si>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</si>
  <si>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</si>
  <si>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</si>
  <si>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</si>
  <si>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</si>
  <si>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</si>
  <si>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</si>
  <si>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</si>
  <si>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</si>
  <si>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</si>
  <si>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</si>
  <si>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</si>
  <si>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</si>
  <si>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</si>
  <si>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</si>
  <si>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</si>
  <si>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</si>
  <si>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</si>
  <si>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</si>
  <si>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</si>
  <si>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</si>
  <si>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</si>
  <si>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</si>
  <si>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</si>
  <si>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</si>
  <si>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</si>
  <si>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</si>
  <si>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</si>
  <si>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</si>
  <si>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</si>
  <si>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</si>
  <si>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</si>
  <si>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</si>
  <si>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</si>
  <si>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</si>
  <si>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</si>
  <si>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</si>
  <si>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</si>
  <si>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</si>
  <si>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</si>
  <si>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</si>
  <si>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</si>
  <si>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</si>
  <si>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</si>
  <si>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</si>
  <si>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</si>
  <si>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</si>
  <si>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</si>
  <si>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</si>
  <si>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</si>
  <si>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</si>
  <si>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</si>
  <si>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</si>
  <si>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</si>
  <si>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</si>
  <si>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</si>
  <si>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</si>
  <si>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</si>
  <si>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</si>
  <si>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</si>
  <si>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</si>
  <si>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</si>
  <si>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</si>
  <si>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</si>
  <si>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</si>
  <si>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</si>
  <si>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</si>
  <si>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</si>
  <si>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</si>
  <si>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</si>
  <si>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</si>
  <si>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</si>
  <si>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</si>
  <si>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</si>
  <si>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</si>
  <si>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</si>
  <si>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</si>
  <si>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</si>
  <si>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</si>
  <si>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</si>
  <si>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</si>
  <si>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</si>
  <si>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</si>
  <si>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</si>
  <si>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</si>
  <si>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</si>
  <si>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</si>
  <si>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</si>
  <si>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</si>
  <si>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</si>
  <si>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</si>
  <si>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</si>
  <si>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</si>
  <si>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</si>
  <si>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</si>
  <si>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</si>
  <si>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</si>
  <si>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</si>
  <si>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</si>
  <si>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</si>
  <si>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</si>
  <si>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</si>
  <si>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</si>
  <si>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</si>
  <si>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</si>
  <si>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</si>
  <si>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</si>
  <si>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</si>
  <si>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</si>
  <si>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</si>
  <si>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</si>
  <si>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</si>
  <si>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</si>
  <si>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</si>
  <si>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</si>
  <si>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</si>
  <si>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</si>
  <si>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</si>
  <si>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</si>
  <si>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</si>
  <si>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</si>
  <si>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</si>
  <si>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</si>
  <si>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</si>
  <si>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</si>
  <si>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</si>
  <si>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</si>
  <si>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</si>
  <si>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</si>
  <si>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</si>
  <si>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</si>
  <si>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</si>
  <si>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</si>
  <si>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</si>
  <si>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</si>
  <si>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</si>
  <si>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</si>
  <si>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</si>
  <si>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</si>
  <si>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</si>
  <si>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</si>
  <si>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</si>
  <si>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</si>
  <si>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</si>
  <si>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</si>
  <si>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</si>
  <si>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</si>
  <si>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</si>
  <si>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</si>
  <si>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</si>
  <si>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</si>
  <si>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</si>
  <si>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</si>
  <si>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</si>
  <si>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</si>
  <si>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</si>
  <si>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</si>
  <si>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</si>
  <si>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</si>
  <si>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</si>
  <si>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</si>
  <si>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</si>
  <si>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</si>
  <si>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</si>
  <si>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</si>
  <si>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</si>
  <si>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</si>
  <si>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</si>
  <si>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</si>
  <si>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</si>
  <si>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</si>
  <si>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</si>
  <si>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</si>
  <si>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</si>
  <si>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</si>
  <si>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</si>
  <si>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</si>
  <si>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</si>
  <si>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</si>
  <si>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</si>
  <si>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</si>
  <si>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</si>
  <si>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</si>
  <si>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</si>
  <si>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</si>
  <si>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</si>
  <si>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</si>
  <si>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</si>
  <si>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</si>
  <si>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</si>
  <si>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</si>
  <si>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</si>
  <si>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</si>
  <si>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</si>
  <si>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</si>
  <si>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</si>
  <si>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</si>
  <si>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</si>
  <si>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</si>
  <si>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</si>
  <si>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</si>
  <si>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</si>
  <si>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</si>
  <si>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</si>
  <si>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</si>
  <si>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</si>
  <si>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</si>
  <si>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</si>
  <si>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</si>
  <si>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</si>
  <si>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</si>
  <si>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</si>
  <si>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</si>
  <si>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</si>
  <si>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</si>
  <si>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</si>
  <si>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</si>
  <si>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</si>
  <si>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</si>
  <si>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</si>
  <si>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</si>
  <si>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</si>
  <si>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</si>
  <si>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</si>
  <si>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</si>
  <si>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</si>
  <si>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</si>
  <si>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</si>
  <si>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</si>
  <si>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</si>
  <si>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</si>
  <si>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</si>
  <si>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</si>
  <si>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</si>
  <si>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</si>
  <si>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</si>
  <si>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</si>
  <si>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</si>
  <si>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</si>
  <si>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</si>
  <si>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</si>
  <si>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</si>
  <si>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</si>
  <si>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</si>
  <si>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</si>
  <si>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</si>
  <si>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</si>
  <si>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</si>
  <si>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</si>
  <si>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</si>
  <si>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</si>
  <si>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</si>
  <si>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</si>
  <si>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</si>
  <si>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</si>
  <si>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</si>
  <si>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</si>
  <si>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</si>
  <si>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</si>
  <si>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</si>
  <si>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</si>
  <si>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</si>
  <si>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</si>
  <si>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</si>
  <si>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</si>
  <si>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</si>
  <si>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</si>
  <si>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</si>
  <si>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</si>
  <si>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</si>
  <si>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</si>
  <si>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</si>
  <si>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</si>
  <si>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</si>
  <si>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</si>
  <si>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</si>
  <si>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</si>
  <si>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</si>
  <si>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</si>
  <si>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</si>
  <si>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</si>
  <si>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</si>
  <si>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</si>
  <si>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</si>
  <si>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</si>
  <si>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</si>
  <si>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</si>
  <si>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</si>
  <si>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</si>
  <si>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</si>
  <si>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</si>
  <si>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</si>
  <si>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</si>
  <si>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</si>
  <si>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</si>
  <si>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</si>
  <si>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</si>
  <si>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</si>
  <si>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</si>
  <si>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</si>
  <si>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</si>
  <si>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</si>
  <si>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</si>
  <si>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</si>
  <si>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</si>
  <si>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</si>
  <si>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</si>
  <si>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</si>
  <si>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</si>
  <si>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</si>
  <si>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</si>
  <si>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</si>
  <si>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</si>
  <si>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</si>
  <si>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</si>
  <si>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</si>
  <si>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</si>
  <si>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</si>
  <si>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</si>
  <si>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</si>
  <si>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</si>
  <si>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</si>
  <si>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</si>
  <si>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</si>
  <si>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</si>
  <si>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</si>
  <si>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</si>
  <si>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</si>
  <si>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</si>
  <si>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</si>
  <si>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</si>
  <si>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</si>
  <si>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</si>
  <si>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</si>
  <si>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</si>
  <si>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</si>
  <si>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</si>
  <si>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</si>
  <si>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</si>
  <si>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</si>
  <si>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</si>
  <si>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</si>
  <si>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</si>
  <si>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</si>
  <si>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</si>
  <si>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</si>
  <si>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</si>
  <si>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</si>
  <si>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</si>
  <si>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</si>
  <si>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</si>
  <si>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</si>
  <si>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</si>
  <si>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</si>
  <si>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</si>
  <si>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</si>
  <si>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</si>
  <si>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</si>
  <si>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</si>
  <si>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</si>
  <si>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</si>
  <si>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</si>
  <si>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</si>
  <si>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</si>
  <si>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</si>
  <si>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</si>
  <si>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</si>
  <si>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</si>
  <si>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</si>
  <si>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</si>
  <si>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</si>
  <si>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</si>
  <si>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</si>
  <si>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</si>
  <si>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</si>
  <si>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</si>
  <si>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</si>
  <si>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</si>
  <si>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</si>
  <si>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</si>
  <si>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</si>
  <si>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</si>
  <si>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</si>
  <si>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</si>
  <si>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</si>
  <si>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</si>
  <si>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</si>
  <si>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</si>
  <si>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</si>
  <si>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</si>
  <si>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</si>
  <si>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</si>
  <si>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</si>
  <si>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</si>
  <si>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</si>
  <si>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</si>
  <si>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</si>
  <si>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</si>
  <si>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</si>
  <si>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</si>
  <si>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</si>
  <si>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</si>
  <si>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</si>
  <si>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</si>
  <si>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</si>
  <si>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</si>
  <si>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</si>
  <si>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</si>
  <si>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</si>
  <si>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</si>
  <si>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</si>
  <si>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</si>
  <si>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</si>
  <si>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</si>
  <si>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</si>
  <si>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</si>
  <si>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</si>
  <si>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</si>
  <si>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</si>
  <si>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</si>
  <si>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</si>
  <si>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</si>
  <si>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</si>
  <si>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</si>
  <si>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</si>
  <si>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</si>
  <si>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</si>
  <si>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</si>
  <si>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</si>
  <si>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</si>
  <si>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</si>
  <si>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</si>
  <si>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</si>
  <si>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</si>
  <si>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</si>
  <si>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</si>
  <si>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</si>
  <si>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</si>
  <si>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</si>
  <si>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</si>
  <si>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</si>
  <si>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</si>
  <si>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</si>
  <si>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</si>
  <si>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</si>
  <si>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</si>
  <si>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</si>
  <si>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</si>
  <si>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</si>
  <si>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</si>
  <si>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</si>
  <si>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</si>
  <si>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</si>
  <si>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</si>
  <si>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</si>
  <si>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</si>
  <si>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</si>
  <si>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</si>
  <si>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</si>
  <si>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</si>
  <si>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</si>
  <si>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</si>
  <si>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</si>
  <si>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</si>
  <si>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</si>
  <si>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</si>
  <si>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</si>
  <si>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</si>
  <si>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</si>
  <si>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</si>
  <si>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</si>
  <si>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</si>
  <si>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</si>
  <si>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</si>
  <si>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</si>
  <si>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</si>
  <si>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</si>
  <si>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</si>
  <si>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</si>
  <si>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</si>
  <si>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</si>
  <si>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</si>
  <si>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</si>
  <si>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</si>
  <si>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</si>
  <si>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</si>
  <si>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</si>
  <si>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</si>
  <si>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</si>
  <si>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</si>
  <si>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</si>
  <si>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</si>
  <si>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</si>
  <si>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</si>
  <si>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</si>
  <si>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</si>
  <si>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</si>
  <si>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</si>
  <si>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</si>
  <si>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</si>
  <si>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</si>
  <si>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</si>
  <si>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</si>
  <si>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</si>
  <si>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</si>
  <si>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</si>
  <si>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</si>
  <si>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</si>
  <si>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</si>
  <si>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</si>
  <si>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</si>
  <si>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</si>
  <si>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</si>
  <si>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</si>
  <si>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</si>
  <si>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</si>
  <si>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</si>
  <si>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</si>
  <si>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</si>
  <si>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</si>
  <si>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</si>
  <si>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</si>
  <si>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</si>
  <si>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</si>
  <si>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</si>
  <si>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</si>
  <si>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</si>
  <si>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</si>
  <si>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</si>
  <si>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</si>
  <si>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</si>
  <si>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</si>
  <si>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</si>
  <si>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</si>
  <si>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</si>
  <si>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</si>
  <si>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</si>
  <si>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</si>
  <si>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</si>
  <si>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</si>
  <si>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</si>
  <si>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</si>
  <si>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</si>
  <si>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</si>
  <si>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</si>
  <si>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</si>
  <si>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</si>
  <si>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</si>
  <si>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</si>
  <si>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</si>
  <si>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</si>
  <si>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</si>
  <si>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</si>
  <si>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</si>
  <si>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</si>
  <si>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</si>
  <si>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</si>
  <si>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</si>
  <si>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</si>
  <si>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</si>
  <si>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</si>
  <si>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</si>
  <si>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</si>
  <si>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</si>
  <si>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</si>
  <si>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</si>
  <si>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</si>
  <si>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</si>
  <si>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</si>
  <si>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</si>
  <si>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</si>
  <si>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</si>
  <si>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</si>
  <si>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</si>
  <si>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</si>
  <si>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</si>
  <si>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</si>
  <si>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</si>
  <si>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</si>
  <si>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</si>
  <si>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</si>
  <si>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</si>
  <si>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</si>
  <si>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</si>
  <si>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</si>
  <si>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</si>
  <si>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</si>
  <si>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</si>
  <si>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</si>
  <si>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</si>
  <si>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</si>
  <si>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</si>
  <si>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</si>
  <si>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</si>
  <si>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</si>
  <si>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</si>
  <si>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</si>
  <si>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</si>
  <si>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</si>
  <si>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</si>
  <si>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</si>
  <si>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</si>
  <si>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</si>
  <si>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</si>
  <si>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</si>
  <si>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</si>
  <si>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</si>
  <si>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</si>
  <si>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</si>
  <si>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</si>
  <si>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</si>
  <si>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</si>
  <si>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</si>
  <si>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</si>
  <si>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</si>
  <si>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</si>
  <si>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</si>
  <si>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</si>
  <si>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</si>
  <si>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</si>
  <si>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</si>
  <si>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</si>
  <si>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</si>
  <si>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</si>
  <si>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</si>
  <si>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</si>
  <si>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</si>
  <si>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</si>
  <si>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</si>
  <si>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</si>
  <si>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</si>
  <si>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</si>
  <si>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</si>
  <si>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</si>
  <si>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</si>
  <si>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</si>
  <si>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</si>
  <si>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</si>
  <si>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</si>
  <si>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</si>
  <si>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</si>
  <si>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</si>
  <si>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</si>
  <si>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</si>
  <si>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</si>
  <si>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</si>
  <si>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</si>
  <si>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</si>
  <si>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</si>
  <si>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</si>
  <si>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</si>
  <si>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</si>
  <si>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</si>
  <si>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</si>
  <si>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</si>
  <si>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</si>
  <si>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</si>
  <si>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</si>
  <si>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</si>
  <si>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</si>
  <si>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</si>
  <si>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</si>
  <si>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</si>
  <si>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</si>
  <si>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</si>
  <si>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</si>
  <si>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</si>
  <si>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</si>
  <si>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</si>
  <si>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</si>
  <si>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</si>
  <si>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</si>
  <si>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</si>
  <si>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</si>
  <si>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</si>
  <si>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</si>
  <si>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</si>
  <si>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</si>
  <si>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</si>
  <si>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</si>
  <si>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</si>
  <si>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</si>
  <si>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</si>
  <si>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</si>
  <si>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</si>
  <si>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</si>
  <si>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</si>
  <si>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</si>
  <si>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</si>
  <si>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</si>
  <si>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</si>
  <si>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</si>
  <si>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</si>
  <si>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</si>
  <si>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</si>
  <si>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</si>
  <si>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</si>
  <si>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</si>
  <si>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</si>
  <si>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</si>
  <si>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</si>
  <si>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</si>
  <si>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</si>
  <si>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</si>
  <si>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</si>
  <si>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</si>
  <si>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</si>
  <si>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</si>
  <si>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</si>
  <si>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</si>
  <si>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</si>
  <si>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</si>
  <si>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</si>
  <si>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</si>
  <si>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</si>
  <si>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</si>
  <si>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</si>
  <si>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</si>
  <si>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</si>
  <si>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</si>
  <si>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</si>
  <si>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</si>
  <si>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</si>
  <si>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</si>
  <si>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</si>
  <si>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</si>
  <si>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</si>
  <si>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</si>
  <si>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</si>
  <si>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</si>
  <si>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</si>
  <si>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</si>
  <si>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</si>
  <si>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</si>
  <si>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</si>
  <si>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</si>
  <si>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</si>
  <si>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</si>
  <si>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</si>
  <si>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</si>
  <si>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</si>
  <si>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</si>
  <si>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</si>
  <si>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</si>
  <si>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</si>
  <si>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</si>
  <si>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</si>
  <si>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</si>
  <si>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</si>
  <si>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</si>
  <si>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</si>
  <si>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</si>
  <si>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</si>
  <si>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</si>
  <si>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</si>
  <si>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</si>
  <si>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</si>
  <si>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</si>
  <si>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</si>
  <si>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</si>
  <si>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</si>
  <si>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</si>
  <si>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</si>
  <si>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</si>
  <si>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</si>
  <si>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</si>
  <si>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</si>
  <si>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</si>
  <si>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</si>
  <si>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</si>
  <si>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</si>
  <si>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</si>
  <si>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</si>
  <si>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</si>
  <si>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</si>
  <si>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</si>
  <si>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</si>
  <si>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</si>
  <si>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</si>
  <si>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</si>
  <si>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</si>
  <si>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</si>
  <si>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</si>
  <si>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</si>
  <si>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</si>
  <si>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</si>
  <si>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</si>
  <si>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</si>
  <si>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</si>
  <si>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</si>
  <si>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</si>
  <si>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</si>
  <si>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</si>
  <si>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</si>
  <si>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</si>
  <si>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</si>
  <si>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</si>
  <si>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</si>
  <si>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</si>
  <si>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</si>
  <si>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</si>
  <si>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</si>
  <si>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</si>
  <si>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</si>
  <si>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</si>
  <si>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</si>
  <si>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</si>
  <si>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</si>
  <si>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</si>
  <si>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</si>
  <si>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</si>
  <si>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</si>
  <si>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</si>
  <si>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</si>
  <si>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</si>
  <si>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</si>
  <si>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</si>
  <si>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</si>
  <si>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</si>
  <si>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</si>
  <si>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</si>
  <si>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</si>
  <si>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</si>
  <si>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</si>
  <si>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</si>
  <si>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</si>
  <si>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</si>
  <si>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</si>
  <si>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</si>
  <si>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</si>
  <si>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</si>
  <si>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</si>
  <si>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</si>
  <si>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</si>
  <si>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</si>
  <si>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</si>
  <si>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</si>
  <si>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</si>
  <si>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</si>
  <si>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</si>
  <si>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</si>
  <si>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</si>
  <si>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</si>
  <si>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</si>
  <si>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</si>
  <si>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</si>
  <si>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</si>
  <si>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</si>
  <si>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</si>
  <si>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</si>
  <si>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</si>
  <si>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</si>
  <si>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</si>
  <si>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</si>
  <si>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</si>
  <si>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</si>
  <si>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</si>
  <si>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</si>
  <si>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</si>
  <si>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</si>
  <si>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</si>
  <si>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</si>
  <si>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</si>
  <si>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</si>
  <si>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</si>
  <si>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</si>
  <si>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</si>
  <si>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</si>
  <si>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</si>
  <si>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</si>
  <si>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</si>
  <si>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</si>
  <si>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</si>
  <si>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</si>
  <si>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</si>
  <si>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</si>
  <si>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</si>
  <si>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</si>
  <si>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</si>
  <si>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</si>
  <si>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</si>
  <si>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</si>
  <si>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</si>
  <si>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</si>
  <si>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</si>
  <si>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</si>
  <si>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</si>
  <si>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</si>
  <si>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</si>
  <si>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</si>
  <si>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</si>
  <si>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</si>
  <si>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</si>
  <si>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</si>
  <si>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</si>
  <si>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</si>
  <si>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</si>
  <si>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</si>
  <si>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</si>
  <si>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</si>
  <si>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</si>
  <si>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</si>
  <si>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</si>
  <si>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</si>
  <si>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 xml:space="preserve"> 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</si>
  <si>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</si>
  <si>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</si>
  <si>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</si>
  <si>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</si>
  <si>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</si>
  <si>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</si>
  <si>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</si>
  <si>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</si>
  <si>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</si>
  <si>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</si>
  <si>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</si>
  <si>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</si>
  <si>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</si>
  <si>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</si>
  <si>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</si>
  <si>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</si>
  <si>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</si>
  <si>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</si>
  <si>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</si>
  <si>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</si>
  <si>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</si>
  <si>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</si>
  <si>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</si>
  <si>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</si>
  <si>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</si>
  <si>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</si>
  <si>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</si>
  <si>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</si>
  <si>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</si>
  <si>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Lower Quartile of Pledged</t>
  </si>
  <si>
    <t>IQR of Pledged</t>
  </si>
  <si>
    <t>Upper Quartile of Pledged</t>
  </si>
  <si>
    <t>Upper Quartile of Goal</t>
  </si>
  <si>
    <t>Lower Quartile of Goal</t>
  </si>
  <si>
    <t>IQR of Goal</t>
  </si>
  <si>
    <t>Years</t>
  </si>
  <si>
    <t>Count of Parent Category</t>
  </si>
  <si>
    <t>Number Successful</t>
  </si>
  <si>
    <t>Number Failed</t>
  </si>
  <si>
    <t xml:space="preserve"> 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</si>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</sst>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  <color rgb="FFC00000"/>
      </font>
      <fill>
        <patternFill>
          <bgColor rgb="FFFFABAB"/>
        </patternFill>
      </fill>
    </dxf>
    <dxf>
      <font>
        <b/>
        <i val="0"/>
        <color theme="0" tint="-0.34998626667073579"/>
      </font>
      <fill>
        <patternFill>
          <bgColor rgb="FFFFFF9B"/>
        </patternFill>
      </fill>
    </dxf>
  </dxfs>
  <tableStyles count="0" defaultTableStyle="TableStyleMedium2" defaultPivotStyle="PivotStyleLight16"/>
  <colors>
    <mruColors>
      <color rgb="FFFFFF9B"/>
      <color rgb="FFF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0.71116504854368934</c:v>
                </c:pt>
                <c:pt idx="1">
                  <c:v>0.66696508504923901</c:v>
                </c:pt>
                <c:pt idx="2">
                  <c:v>0.54395604395604391</c:v>
                </c:pt>
                <c:pt idx="3">
                  <c:v>0.43689320388349512</c:v>
                </c:pt>
                <c:pt idx="4">
                  <c:v>0.47692307692307695</c:v>
                </c:pt>
                <c:pt idx="5">
                  <c:v>0.44827586206896552</c:v>
                </c:pt>
                <c:pt idx="6">
                  <c:v>0.27777777777777779</c:v>
                </c:pt>
                <c:pt idx="7">
                  <c:v>0.36363636363636365</c:v>
                </c:pt>
                <c:pt idx="8">
                  <c:v>0.1111111111111111</c:v>
                </c:pt>
                <c:pt idx="9">
                  <c:v>0.5714285714285714</c:v>
                </c:pt>
                <c:pt idx="10">
                  <c:v>0.3</c:v>
                </c:pt>
                <c:pt idx="11">
                  <c:v>0.14801444043321299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4-47E4-8CEF-2A71BAA38ADC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Goals'!$G$2:$G$13</c:f>
              <c:numCache>
                <c:formatCode>0%</c:formatCode>
                <c:ptCount val="12"/>
                <c:pt idx="0">
                  <c:v>0.25242718446601942</c:v>
                </c:pt>
                <c:pt idx="1">
                  <c:v>0.29453894359892568</c:v>
                </c:pt>
                <c:pt idx="2">
                  <c:v>0.39010989010989011</c:v>
                </c:pt>
                <c:pt idx="3">
                  <c:v>0.4563106796116505</c:v>
                </c:pt>
                <c:pt idx="4">
                  <c:v>0.46153846153846156</c:v>
                </c:pt>
                <c:pt idx="5">
                  <c:v>0.51724137931034486</c:v>
                </c:pt>
                <c:pt idx="6">
                  <c:v>0.66666666666666663</c:v>
                </c:pt>
                <c:pt idx="7">
                  <c:v>0.54545454545454541</c:v>
                </c:pt>
                <c:pt idx="8">
                  <c:v>0.66666666666666663</c:v>
                </c:pt>
                <c:pt idx="9">
                  <c:v>0.42857142857142855</c:v>
                </c:pt>
                <c:pt idx="10">
                  <c:v>0.5</c:v>
                </c:pt>
                <c:pt idx="11">
                  <c:v>0.6028880866425993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D4-47E4-8CEF-2A71BAA38ADC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Goals'!$H$2:$H$13</c:f>
              <c:numCache>
                <c:formatCode>0%</c:formatCode>
                <c:ptCount val="12"/>
                <c:pt idx="0">
                  <c:v>3.640776699029126E-2</c:v>
                </c:pt>
                <c:pt idx="1">
                  <c:v>3.8495971351835273E-2</c:v>
                </c:pt>
                <c:pt idx="2">
                  <c:v>6.5934065934065936E-2</c:v>
                </c:pt>
                <c:pt idx="3">
                  <c:v>0.10679611650485436</c:v>
                </c:pt>
                <c:pt idx="4">
                  <c:v>6.1538461538461542E-2</c:v>
                </c:pt>
                <c:pt idx="5">
                  <c:v>3.4482758620689655E-2</c:v>
                </c:pt>
                <c:pt idx="6">
                  <c:v>5.5555555555555552E-2</c:v>
                </c:pt>
                <c:pt idx="7">
                  <c:v>9.0909090909090912E-2</c:v>
                </c:pt>
                <c:pt idx="8">
                  <c:v>0.22222222222222221</c:v>
                </c:pt>
                <c:pt idx="9">
                  <c:v>0</c:v>
                </c:pt>
                <c:pt idx="10">
                  <c:v>0.2</c:v>
                </c:pt>
                <c:pt idx="11">
                  <c:v>0.24909747292418771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D4-47E4-8CEF-2A71BAA38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429360"/>
        <c:axId val="891662416"/>
      </c:lineChart>
      <c:catAx>
        <c:axId val="99042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62416"/>
        <c:crosses val="autoZero"/>
        <c:auto val="1"/>
        <c:lblAlgn val="ctr"/>
        <c:lblOffset val="100"/>
        <c:noMultiLvlLbl val="0"/>
      </c:catAx>
      <c:valAx>
        <c:axId val="891662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2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 Date</a:t>
            </a:r>
          </a:p>
        </c:rich>
      </c:tx>
      <c:layout>
        <c:manualLayout>
          <c:xMode val="edge"/>
          <c:yMode val="edge"/>
          <c:x val="0.30273556992646422"/>
          <c:y val="8.4974049118522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3-41D6-BCBB-55ED6640F3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3-41D6-BCBB-55ED6640F3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3-41D6-BCBB-55ED6640F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351568"/>
        <c:axId val="983930320"/>
      </c:lineChart>
      <c:catAx>
        <c:axId val="8833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930320"/>
        <c:crosses val="autoZero"/>
        <c:auto val="1"/>
        <c:lblAlgn val="ctr"/>
        <c:lblOffset val="100"/>
        <c:noMultiLvlLbl val="0"/>
      </c:catAx>
      <c:valAx>
        <c:axId val="9839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3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6-4972-B684-3D8D0B134274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6-4972-B684-3D8D0B134274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B6-4972-B684-3D8D0B134274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B6-4972-B684-3D8D0B134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7710623"/>
        <c:axId val="1033551407"/>
      </c:barChart>
      <c:catAx>
        <c:axId val="108771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1407"/>
        <c:crosses val="autoZero"/>
        <c:auto val="1"/>
        <c:lblAlgn val="ctr"/>
        <c:lblOffset val="100"/>
        <c:noMultiLvlLbl val="0"/>
      </c:catAx>
      <c:valAx>
        <c:axId val="103355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8-4B51-B120-455DCCAB8975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8-4B51-B120-455DCCAB8975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8-4B51-B120-455DCCAB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000287"/>
        <c:axId val="1146460687"/>
      </c:barChart>
      <c:catAx>
        <c:axId val="155200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460687"/>
        <c:crosses val="autoZero"/>
        <c:auto val="1"/>
        <c:lblAlgn val="ctr"/>
        <c:lblOffset val="100"/>
        <c:tickLblSkip val="1"/>
        <c:noMultiLvlLbl val="0"/>
      </c:catAx>
      <c:valAx>
        <c:axId val="114646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00287"/>
        <c:crosses val="autoZero"/>
        <c:crossBetween val="between"/>
      </c:valAx>
      <c:spPr>
        <a:noFill/>
        <a:ln>
          <a:noFill/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10800000" algn="r" rotWithShape="0">
            <a:schemeClr val="bg1">
              <a:lumMod val="65000"/>
              <a:alpha val="40000"/>
            </a:scheme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[Kickstarter_Challenge.xlsx]Outcomes_Based_on_Launch_Date!PivotTable3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2-4E96-8BB5-48A7E7A43DB5}"/>
            </c:ext>
          </c:extLst>
        </c:ser>
        <c:ser>
          <c:idx val="1"/>
          <c:order val="1"/>
          <c:tx>
            <c:strRef>
              <c:f>Outcomes_Based_on_Launch_Date!$C$3:$C$4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2-4E96-8BB5-48A7E7A43DB5}"/>
            </c:ext>
          </c:extLst>
        </c:ser>
        <c:ser>
          <c:idx val="2"/>
          <c:order val="2"/>
          <c:tx>
            <c:strRef>
              <c:f>Outcomes_Based_on_Launch_Date!$D$3:$D$4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2-4E96-8BB5-48A7E7A43DB5}"/>
            </c:ext>
          </c:extLst>
        </c:ser>
        <c:ser>
          <c:idx val="3"/>
          <c:order val="3"/>
          <c:tx>
            <c:strRef>
              <c:f>Outcomes_Based_on_Launch_Date!$E$3:$E$4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2-4E96-8BB5-48A7E7A43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682223"/>
        <c:axId val="1290388031"/>
      </c:lineChart>
      <c:catAx>
        <c:axId val="155768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88031"/>
        <c:crosses val="autoZero"/>
        <c:auto val="1"/>
        <c:lblAlgn val="ctr"/>
        <c:lblOffset val="100"/>
        <c:noMultiLvlLbl val="0"/>
      </c:catAx>
      <c:valAx>
        <c:axId val="129038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68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15</xdr:row>
      <xdr:rowOff>15874</xdr:rowOff>
    </xdr:from>
    <xdr:to>
      <xdr:col>13</xdr:col>
      <xdr:colOff>107950</xdr:colOff>
      <xdr:row>35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FFF57-AFBE-419F-B638-21F058B39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161922</xdr:rowOff>
    </xdr:from>
    <xdr:to>
      <xdr:col>22</xdr:col>
      <xdr:colOff>133350</xdr:colOff>
      <xdr:row>23</xdr:row>
      <xdr:rowOff>88899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AF6AC2-4002-4A1E-A3BC-957776F47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28574</xdr:rowOff>
    </xdr:from>
    <xdr:to>
      <xdr:col>14</xdr:col>
      <xdr:colOff>215900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990E0-1145-42D3-80C3-5292C0BAE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165100</xdr:rowOff>
    </xdr:from>
    <xdr:to>
      <xdr:col>20</xdr:col>
      <xdr:colOff>304800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B2A51-708B-419A-BC6A-07868A2C0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168274</xdr:rowOff>
    </xdr:from>
    <xdr:to>
      <xdr:col>16</xdr:col>
      <xdr:colOff>508000</xdr:colOff>
      <xdr:row>27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1544A-BE45-41F7-9073-B93384926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eredith" refreshedDate="44250.462538425927" createdVersion="6" refreshedVersion="6" minRefreshableVersion="3" recordCount="4114" xr:uid="{9F99E1A8-4C44-42A1-BB7B-2F0362AC80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eredith" refreshedDate="44250.506206018516" createdVersion="6" refreshedVersion="6" minRefreshableVersion="3" recordCount="4114" xr:uid="{13BE0CC3-9DA0-4F0D-8FAB-62C225F836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eredith" refreshedDate="44256.565722685184" createdVersion="6" refreshedVersion="6" minRefreshableVersion="3" recordCount="4114" xr:uid="{A7DFC7EE-832A-4908-9265-B0FF7B1BF0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n v="1434931811"/>
    <b v="0"/>
    <n v="182"/>
    <b v="1"/>
    <s v="film &amp; video/television"/>
    <x v="0"/>
    <n v="63.92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s v="US"/>
    <s v="USD"/>
    <x v="1"/>
    <n v="1485872683"/>
    <b v="0"/>
    <n v="79"/>
    <b v="1"/>
    <s v="film &amp; video/television"/>
    <x v="1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n v="1454691083"/>
    <b v="0"/>
    <n v="35"/>
    <b v="1"/>
    <s v="film &amp; video/television"/>
    <x v="2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n v="1404822107"/>
    <b v="0"/>
    <n v="150"/>
    <b v="1"/>
    <s v="film &amp; video/television"/>
    <x v="3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n v="1447963279"/>
    <b v="0"/>
    <n v="284"/>
    <b v="1"/>
    <s v="film &amp; video/television"/>
    <x v="4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n v="1468362207"/>
    <b v="0"/>
    <n v="47"/>
    <b v="1"/>
    <s v="film &amp; video/television"/>
    <x v="5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n v="1401846250"/>
    <b v="0"/>
    <n v="58"/>
    <b v="1"/>
    <s v="film &amp; video/television"/>
    <x v="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n v="1464224867"/>
    <b v="0"/>
    <n v="57"/>
    <b v="1"/>
    <s v="film &amp; video/television"/>
    <x v="7"/>
    <n v="159.82"/>
    <x v="0"/>
    <x v="0"/>
    <x v="7"/>
    <d v="2016-07-05T01:07:47"/>
    <x v="2"/>
  </r>
  <r>
    <n v="8"/>
    <s v="Sizzling in the Kitchen Flynn Style"/>
    <s v="Help us raise the funds to film our pilot episode!"/>
    <x v="8"/>
    <x v="8"/>
    <x v="0"/>
    <s v="US"/>
    <s v="USD"/>
    <x v="8"/>
    <n v="1460155212"/>
    <b v="0"/>
    <n v="12"/>
    <b v="1"/>
    <s v="film &amp; video/television"/>
    <x v="8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n v="1458268144"/>
    <b v="0"/>
    <n v="20"/>
    <b v="1"/>
    <s v="film &amp; video/television"/>
    <x v="9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n v="1400636279"/>
    <b v="0"/>
    <n v="19"/>
    <b v="1"/>
    <s v="film &amp; video/television"/>
    <x v="7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n v="1469126462"/>
    <b v="0"/>
    <n v="75"/>
    <b v="1"/>
    <s v="film &amp; video/television"/>
    <x v="10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n v="1401642425"/>
    <b v="0"/>
    <n v="827"/>
    <b v="1"/>
    <s v="film &amp; video/television"/>
    <x v="11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s v="US"/>
    <s v="USD"/>
    <x v="13"/>
    <n v="1463588109"/>
    <b v="0"/>
    <n v="51"/>
    <b v="1"/>
    <s v="film &amp; video/television"/>
    <x v="12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x v="14"/>
    <x v="0"/>
    <s v="AU"/>
    <s v="AUD"/>
    <x v="14"/>
    <n v="1403051888"/>
    <b v="0"/>
    <n v="41"/>
    <b v="1"/>
    <s v="film &amp; video/television"/>
    <x v="7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n v="1441790658"/>
    <b v="0"/>
    <n v="98"/>
    <b v="1"/>
    <s v="film &amp; video/television"/>
    <x v="13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n v="1398971211"/>
    <b v="0"/>
    <n v="70"/>
    <b v="1"/>
    <s v="film &amp; video/television"/>
    <x v="8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n v="1412530422"/>
    <b v="0"/>
    <n v="36"/>
    <b v="1"/>
    <s v="film &amp; video/television"/>
    <x v="7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n v="1408366856"/>
    <b v="0"/>
    <n v="342"/>
    <b v="1"/>
    <s v="film &amp; video/television"/>
    <x v="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n v="1434828934"/>
    <b v="0"/>
    <n v="22"/>
    <b v="1"/>
    <s v="film &amp; video/television"/>
    <x v="14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n v="1436983912"/>
    <b v="0"/>
    <n v="25"/>
    <b v="1"/>
    <s v="film &amp; video/television"/>
    <x v="8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n v="1409151789"/>
    <b v="0"/>
    <n v="101"/>
    <b v="1"/>
    <s v="film &amp; video/television"/>
    <x v="15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s v="US"/>
    <s v="USD"/>
    <x v="22"/>
    <n v="1418766740"/>
    <b v="0"/>
    <n v="8"/>
    <b v="1"/>
    <s v="film &amp; video/television"/>
    <x v="16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n v="1428086501"/>
    <b v="0"/>
    <n v="23"/>
    <b v="1"/>
    <s v="film &amp; video/television"/>
    <x v="17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x v="24"/>
    <x v="0"/>
    <s v="US"/>
    <s v="USD"/>
    <x v="24"/>
    <n v="1439494863"/>
    <b v="0"/>
    <n v="574"/>
    <b v="1"/>
    <s v="film &amp; video/television"/>
    <x v="15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n v="1447115761"/>
    <b v="0"/>
    <n v="14"/>
    <b v="1"/>
    <s v="film &amp; video/television"/>
    <x v="18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n v="1404822144"/>
    <b v="0"/>
    <n v="19"/>
    <b v="1"/>
    <s v="film &amp; video/television"/>
    <x v="19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n v="1413518233"/>
    <b v="0"/>
    <n v="150"/>
    <b v="1"/>
    <s v="film &amp; video/television"/>
    <x v="20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n v="1447715284"/>
    <b v="0"/>
    <n v="71"/>
    <b v="1"/>
    <s v="film &amp; video/television"/>
    <x v="8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n v="1403453368"/>
    <b v="0"/>
    <n v="117"/>
    <b v="1"/>
    <s v="film &amp; video/television"/>
    <x v="4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n v="1406012515"/>
    <b v="0"/>
    <n v="53"/>
    <b v="1"/>
    <s v="film &amp; video/television"/>
    <x v="7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n v="1452193234"/>
    <b v="0"/>
    <n v="1"/>
    <b v="1"/>
    <s v="film &amp; video/television"/>
    <x v="8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n v="1459523017"/>
    <b v="0"/>
    <n v="89"/>
    <b v="1"/>
    <s v="film &amp; video/television"/>
    <x v="8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n v="1444405901"/>
    <b v="0"/>
    <n v="64"/>
    <b v="1"/>
    <s v="film &amp; video/television"/>
    <x v="21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n v="1405928601"/>
    <b v="0"/>
    <n v="68"/>
    <b v="1"/>
    <s v="film &amp; video/television"/>
    <x v="22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n v="1428130814"/>
    <b v="0"/>
    <n v="28"/>
    <b v="1"/>
    <s v="film &amp; video/television"/>
    <x v="23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x v="36"/>
    <x v="0"/>
    <s v="US"/>
    <s v="USD"/>
    <x v="36"/>
    <n v="1425540125"/>
    <b v="0"/>
    <n v="44"/>
    <b v="1"/>
    <s v="film &amp; video/television"/>
    <x v="24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n v="1422463079"/>
    <b v="0"/>
    <n v="253"/>
    <b v="1"/>
    <s v="film &amp; video/television"/>
    <x v="25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n v="1365643344"/>
    <b v="0"/>
    <n v="66"/>
    <b v="1"/>
    <s v="film &amp; video/television"/>
    <x v="5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n v="1398388068"/>
    <b v="0"/>
    <n v="217"/>
    <b v="1"/>
    <s v="film &amp; video/television"/>
    <x v="26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n v="1401426488"/>
    <b v="0"/>
    <n v="16"/>
    <b v="1"/>
    <s v="film &amp; video/television"/>
    <x v="7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n v="1409924354"/>
    <b v="0"/>
    <n v="19"/>
    <b v="1"/>
    <s v="film &amp; video/television"/>
    <x v="8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n v="1417188026"/>
    <b v="0"/>
    <n v="169"/>
    <b v="1"/>
    <s v="film &amp; video/television"/>
    <x v="24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n v="1402599486"/>
    <b v="0"/>
    <n v="263"/>
    <b v="1"/>
    <s v="film &amp; video/television"/>
    <x v="27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n v="1408760537"/>
    <b v="0"/>
    <n v="15"/>
    <b v="1"/>
    <s v="film &amp; video/television"/>
    <x v="8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n v="1459177107"/>
    <b v="0"/>
    <n v="61"/>
    <b v="1"/>
    <s v="film &amp; video/television"/>
    <x v="28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n v="1447628974"/>
    <b v="0"/>
    <n v="45"/>
    <b v="1"/>
    <s v="film &amp; video/television"/>
    <x v="3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n v="1413834007"/>
    <b v="0"/>
    <n v="70"/>
    <b v="1"/>
    <s v="film &amp; video/television"/>
    <x v="29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n v="1422534260"/>
    <b v="0"/>
    <n v="38"/>
    <b v="1"/>
    <s v="film &amp; video/television"/>
    <x v="29"/>
    <n v="56.82"/>
    <x v="0"/>
    <x v="0"/>
    <x v="48"/>
    <d v="2015-03-01T12:00:00"/>
    <x v="0"/>
  </r>
  <r>
    <n v="49"/>
    <s v="Driving Jersey - Season Five"/>
    <s v="Driving Jersey is real people telling real stories."/>
    <x v="14"/>
    <x v="48"/>
    <x v="0"/>
    <s v="US"/>
    <s v="USD"/>
    <x v="49"/>
    <n v="1443068045"/>
    <b v="0"/>
    <n v="87"/>
    <b v="1"/>
    <s v="film &amp; video/television"/>
    <x v="8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n v="1419271458"/>
    <b v="0"/>
    <n v="22"/>
    <b v="1"/>
    <s v="film &amp; video/television"/>
    <x v="8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n v="1436653037"/>
    <b v="0"/>
    <n v="119"/>
    <b v="1"/>
    <s v="film &amp; video/television"/>
    <x v="30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n v="1403023846"/>
    <b v="0"/>
    <n v="52"/>
    <b v="1"/>
    <s v="film &amp; video/television"/>
    <x v="31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s v="US"/>
    <s v="USD"/>
    <x v="53"/>
    <n v="1395407445"/>
    <b v="0"/>
    <n v="117"/>
    <b v="1"/>
    <s v="film &amp; video/television"/>
    <x v="5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n v="1448471221"/>
    <b v="0"/>
    <n v="52"/>
    <b v="1"/>
    <s v="film &amp; video/television"/>
    <x v="7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n v="1462576516"/>
    <b v="0"/>
    <n v="86"/>
    <b v="1"/>
    <s v="film &amp; video/television"/>
    <x v="32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s v="GB"/>
    <s v="GBP"/>
    <x v="56"/>
    <n v="1432559424"/>
    <b v="0"/>
    <n v="174"/>
    <b v="1"/>
    <s v="film &amp; video/television"/>
    <x v="13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n v="1427399962"/>
    <b v="0"/>
    <n v="69"/>
    <b v="1"/>
    <s v="film &amp; video/television"/>
    <x v="21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s v="US"/>
    <s v="USD"/>
    <x v="58"/>
    <n v="1413827572"/>
    <b v="0"/>
    <n v="75"/>
    <b v="1"/>
    <s v="film &amp; video/television"/>
    <x v="3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n v="1439530776"/>
    <b v="0"/>
    <n v="33"/>
    <b v="1"/>
    <s v="film &amp; video/television"/>
    <x v="8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n v="1393882717"/>
    <b v="0"/>
    <n v="108"/>
    <b v="1"/>
    <s v="film &amp; video/shorts"/>
    <x v="3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n v="1368646357"/>
    <b v="0"/>
    <n v="23"/>
    <b v="1"/>
    <s v="film &amp; video/shorts"/>
    <x v="34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n v="1360177878"/>
    <b v="0"/>
    <n v="48"/>
    <b v="1"/>
    <s v="film &amp; video/shorts"/>
    <x v="19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n v="1386194013"/>
    <b v="0"/>
    <n v="64"/>
    <b v="1"/>
    <s v="film &amp; video/shorts"/>
    <x v="35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n v="1370651181"/>
    <b v="0"/>
    <n v="24"/>
    <b v="1"/>
    <s v="film &amp; video/shorts"/>
    <x v="36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n v="1405453354"/>
    <b v="0"/>
    <n v="57"/>
    <b v="1"/>
    <s v="film &amp; video/shorts"/>
    <x v="29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s v="US"/>
    <s v="USD"/>
    <x v="66"/>
    <n v="1466281420"/>
    <b v="0"/>
    <n v="26"/>
    <b v="1"/>
    <s v="film &amp; video/shorts"/>
    <x v="17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n v="1339768804"/>
    <b v="0"/>
    <n v="20"/>
    <b v="1"/>
    <s v="film &amp; video/shorts"/>
    <x v="31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n v="1390570791"/>
    <b v="0"/>
    <n v="36"/>
    <b v="1"/>
    <s v="film &amp; video/shorts"/>
    <x v="3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n v="1314765025"/>
    <b v="0"/>
    <n v="178"/>
    <b v="1"/>
    <s v="film &amp; video/shorts"/>
    <x v="38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n v="1309987845"/>
    <b v="0"/>
    <n v="17"/>
    <b v="1"/>
    <s v="film &amp; video/shorts"/>
    <x v="3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n v="1333002657"/>
    <b v="0"/>
    <n v="32"/>
    <b v="1"/>
    <s v="film &amp; video/shorts"/>
    <x v="39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n v="1351210481"/>
    <b v="0"/>
    <n v="41"/>
    <b v="1"/>
    <s v="film &amp; video/shorts"/>
    <x v="29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n v="1297620584"/>
    <b v="0"/>
    <n v="18"/>
    <b v="1"/>
    <s v="film &amp; video/shorts"/>
    <x v="8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n v="1450784495"/>
    <b v="0"/>
    <n v="29"/>
    <b v="1"/>
    <s v="film &amp; video/shorts"/>
    <x v="40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n v="1364101272"/>
    <b v="0"/>
    <n v="47"/>
    <b v="1"/>
    <s v="film &amp; video/shorts"/>
    <x v="41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n v="1319819758"/>
    <b v="0"/>
    <n v="15"/>
    <b v="1"/>
    <s v="film &amp; video/shorts"/>
    <x v="42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s v="US"/>
    <s v="USD"/>
    <x v="77"/>
    <n v="1332991717"/>
    <b v="0"/>
    <n v="26"/>
    <b v="1"/>
    <s v="film &amp; video/shorts"/>
    <x v="4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n v="1471887121"/>
    <b v="0"/>
    <n v="35"/>
    <b v="1"/>
    <s v="film &amp; video/shorts"/>
    <x v="44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n v="1395859093"/>
    <b v="0"/>
    <n v="41"/>
    <b v="1"/>
    <s v="film &amp; video/shorts"/>
    <x v="3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n v="1383616856"/>
    <b v="0"/>
    <n v="47"/>
    <b v="1"/>
    <s v="film &amp; video/shorts"/>
    <x v="13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n v="1341892127"/>
    <b v="0"/>
    <n v="28"/>
    <b v="1"/>
    <s v="film &amp; video/shorts"/>
    <x v="45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n v="1315597261"/>
    <b v="0"/>
    <n v="100"/>
    <b v="1"/>
    <s v="film &amp; video/shorts"/>
    <x v="8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n v="1423320389"/>
    <b v="0"/>
    <n v="13"/>
    <b v="1"/>
    <s v="film &amp; video/shorts"/>
    <x v="3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n v="1302891086"/>
    <b v="0"/>
    <n v="7"/>
    <b v="1"/>
    <s v="film &amp; video/shorts"/>
    <x v="8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n v="1314154837"/>
    <b v="0"/>
    <n v="21"/>
    <b v="1"/>
    <s v="film &amp; video/shorts"/>
    <x v="9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n v="1444828845"/>
    <b v="0"/>
    <n v="17"/>
    <b v="1"/>
    <s v="film &amp; video/shorts"/>
    <x v="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n v="1274705803"/>
    <b v="0"/>
    <n v="25"/>
    <b v="1"/>
    <s v="film &amp; video/shorts"/>
    <x v="2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n v="1401205731"/>
    <b v="0"/>
    <n v="60"/>
    <b v="1"/>
    <s v="film &amp; video/shorts"/>
    <x v="3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n v="1368036192"/>
    <b v="0"/>
    <n v="56"/>
    <b v="1"/>
    <s v="film &amp; video/shorts"/>
    <x v="41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n v="1307862499"/>
    <b v="0"/>
    <n v="16"/>
    <b v="1"/>
    <s v="film &amp; video/shorts"/>
    <x v="8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n v="1300354764"/>
    <b v="0"/>
    <n v="46"/>
    <b v="1"/>
    <s v="film &amp; video/shorts"/>
    <x v="28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n v="1481949983"/>
    <b v="0"/>
    <n v="43"/>
    <b v="1"/>
    <s v="film &amp; video/shorts"/>
    <x v="2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n v="1338928537"/>
    <b v="0"/>
    <n v="15"/>
    <b v="1"/>
    <s v="film &amp; video/shorts"/>
    <x v="38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n v="1395162822"/>
    <b v="0"/>
    <n v="12"/>
    <b v="1"/>
    <s v="film &amp; video/shorts"/>
    <x v="3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n v="1327622841"/>
    <b v="0"/>
    <n v="21"/>
    <b v="1"/>
    <s v="film &amp; video/shorts"/>
    <x v="26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n v="1274889241"/>
    <b v="0"/>
    <n v="34"/>
    <b v="1"/>
    <s v="film &amp; video/shorts"/>
    <x v="41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n v="1307848482"/>
    <b v="0"/>
    <n v="8"/>
    <b v="1"/>
    <s v="film &amp; video/shorts"/>
    <x v="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n v="1351796674"/>
    <b v="0"/>
    <n v="60"/>
    <b v="1"/>
    <s v="film &amp; video/shorts"/>
    <x v="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n v="1387834799"/>
    <b v="0"/>
    <n v="39"/>
    <b v="1"/>
    <s v="film &amp; video/shorts"/>
    <x v="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n v="1350324286"/>
    <b v="0"/>
    <n v="26"/>
    <b v="1"/>
    <s v="film &amp; video/shorts"/>
    <x v="8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n v="1356979110"/>
    <b v="0"/>
    <n v="35"/>
    <b v="1"/>
    <s v="film &amp; video/shorts"/>
    <x v="8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n v="1290481733"/>
    <b v="0"/>
    <n v="65"/>
    <b v="1"/>
    <s v="film &amp; video/shorts"/>
    <x v="30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n v="1392232830"/>
    <b v="0"/>
    <n v="49"/>
    <b v="1"/>
    <s v="film &amp; video/shorts"/>
    <x v="2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x v="49"/>
    <x v="0"/>
    <s v="US"/>
    <s v="USD"/>
    <x v="104"/>
    <n v="1299775266"/>
    <b v="0"/>
    <n v="10"/>
    <b v="1"/>
    <s v="film &amp; video/shorts"/>
    <x v="28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n v="1461605020"/>
    <b v="0"/>
    <n v="60"/>
    <b v="1"/>
    <s v="film &amp; video/shorts"/>
    <x v="13"/>
    <n v="39.380000000000003"/>
    <x v="0"/>
    <x v="1"/>
    <x v="105"/>
    <d v="2016-05-14T00:00:00"/>
    <x v="2"/>
  </r>
  <r>
    <n v="106"/>
    <s v="LOST WEEKEND"/>
    <s v="A Boy. A Girl. A Car. A Serial Killer."/>
    <x v="10"/>
    <x v="102"/>
    <x v="0"/>
    <s v="US"/>
    <s v="USD"/>
    <x v="106"/>
    <n v="1332182301"/>
    <b v="0"/>
    <n v="27"/>
    <b v="1"/>
    <s v="film &amp; video/shorts"/>
    <x v="7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n v="1301787287"/>
    <b v="0"/>
    <n v="69"/>
    <b v="1"/>
    <s v="film &amp; video/shorts"/>
    <x v="21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n v="1364827370"/>
    <b v="0"/>
    <n v="47"/>
    <b v="1"/>
    <s v="film &amp; video/shorts"/>
    <x v="46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n v="1296088630"/>
    <b v="0"/>
    <n v="47"/>
    <b v="1"/>
    <s v="film &amp; video/shorts"/>
    <x v="47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n v="1381445253"/>
    <b v="0"/>
    <n v="26"/>
    <b v="1"/>
    <s v="film &amp; video/shorts"/>
    <x v="26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n v="1430467187"/>
    <b v="0"/>
    <n v="53"/>
    <b v="1"/>
    <s v="film &amp; video/shorts"/>
    <x v="19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n v="1395277318"/>
    <b v="0"/>
    <n v="81"/>
    <b v="1"/>
    <s v="film &amp; video/shorts"/>
    <x v="3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n v="1311963128"/>
    <b v="0"/>
    <n v="78"/>
    <b v="1"/>
    <s v="film &amp; video/shorts"/>
    <x v="48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n v="1321252488"/>
    <b v="0"/>
    <n v="35"/>
    <b v="1"/>
    <s v="film &amp; video/shorts"/>
    <x v="33"/>
    <n v="88.57"/>
    <x v="0"/>
    <x v="1"/>
    <x v="114"/>
    <d v="2012-01-13T06:34:48"/>
    <x v="6"/>
  </r>
  <r>
    <n v="115"/>
    <s v="The World's Greatest Lover"/>
    <s v="Never judge a book (or a lover) by their cover."/>
    <x v="52"/>
    <x v="110"/>
    <x v="0"/>
    <s v="US"/>
    <s v="USD"/>
    <x v="115"/>
    <n v="1326217444"/>
    <b v="0"/>
    <n v="22"/>
    <b v="1"/>
    <s v="film &amp; video/shorts"/>
    <x v="49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n v="1298289355"/>
    <b v="0"/>
    <n v="57"/>
    <b v="1"/>
    <s v="film &amp; video/shorts"/>
    <x v="35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n v="1268337744"/>
    <b v="0"/>
    <n v="27"/>
    <b v="1"/>
    <s v="film &amp; video/shorts"/>
    <x v="8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s v="US"/>
    <s v="USD"/>
    <x v="118"/>
    <n v="1309310236"/>
    <b v="0"/>
    <n v="39"/>
    <b v="1"/>
    <s v="film &amp; video/shorts"/>
    <x v="40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n v="1310693986"/>
    <b v="0"/>
    <n v="37"/>
    <b v="1"/>
    <s v="film &amp; video/shorts"/>
    <x v="2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n v="1472865107"/>
    <b v="0"/>
    <n v="1"/>
    <b v="0"/>
    <s v="film &amp; video/science fiction"/>
    <x v="5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n v="1427993710"/>
    <b v="0"/>
    <n v="1"/>
    <b v="0"/>
    <s v="film &amp; video/science fiction"/>
    <x v="5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n v="1470910907"/>
    <b v="0"/>
    <n v="0"/>
    <b v="0"/>
    <s v="film &amp; video/science fiction"/>
    <x v="5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n v="1411411564"/>
    <b v="0"/>
    <n v="6"/>
    <b v="0"/>
    <s v="film &amp; video/science fiction"/>
    <x v="5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n v="1429568242"/>
    <b v="0"/>
    <n v="0"/>
    <b v="0"/>
    <s v="film &amp; video/science fiction"/>
    <x v="5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n v="1480981880"/>
    <b v="0"/>
    <n v="6"/>
    <b v="0"/>
    <s v="film &amp; video/science fiction"/>
    <x v="51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n v="1431353337"/>
    <b v="0"/>
    <n v="13"/>
    <b v="0"/>
    <s v="film &amp; video/science fiction"/>
    <x v="52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n v="1425481141"/>
    <b v="0"/>
    <n v="4"/>
    <b v="0"/>
    <s v="film &amp; video/science fiction"/>
    <x v="53"/>
    <n v="47.5"/>
    <x v="0"/>
    <x v="2"/>
    <x v="127"/>
    <d v="2015-04-03T13:59:01"/>
    <x v="0"/>
  </r>
  <r>
    <n v="128"/>
    <s v="Ralphi3 (Canceled)"/>
    <s v="A Science Fiction film filled with entertainment and Excitement"/>
    <x v="57"/>
    <x v="122"/>
    <x v="1"/>
    <s v="US"/>
    <s v="USD"/>
    <x v="128"/>
    <n v="1473917293"/>
    <b v="0"/>
    <n v="6"/>
    <b v="0"/>
    <s v="film &amp; video/science fiction"/>
    <x v="53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n v="1409524183"/>
    <b v="0"/>
    <n v="0"/>
    <b v="0"/>
    <s v="film &amp; video/science fiction"/>
    <x v="5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n v="1400536692"/>
    <b v="0"/>
    <n v="0"/>
    <b v="0"/>
    <s v="film &amp; video/science fiction"/>
    <x v="50"/>
    <n v="0"/>
    <x v="0"/>
    <x v="2"/>
    <x v="130"/>
    <d v="2014-06-16T20:16:00"/>
    <x v="3"/>
  </r>
  <r>
    <n v="131"/>
    <s v="I (Canceled)"/>
    <s v="I"/>
    <x v="38"/>
    <x v="117"/>
    <x v="1"/>
    <s v="US"/>
    <s v="USD"/>
    <x v="131"/>
    <n v="1466453161"/>
    <b v="0"/>
    <n v="0"/>
    <b v="0"/>
    <s v="film &amp; video/science fiction"/>
    <x v="5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n v="1411500607"/>
    <b v="0"/>
    <n v="81"/>
    <b v="0"/>
    <s v="film &amp; video/science fiction"/>
    <x v="54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n v="1462130584"/>
    <b v="0"/>
    <n v="0"/>
    <b v="0"/>
    <s v="film &amp; video/science fiction"/>
    <x v="5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x v="117"/>
    <x v="1"/>
    <s v="US"/>
    <s v="USD"/>
    <x v="134"/>
    <n v="1438811418"/>
    <b v="0"/>
    <n v="0"/>
    <b v="0"/>
    <s v="film &amp; video/science fiction"/>
    <x v="5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n v="1401354597"/>
    <b v="0"/>
    <n v="5"/>
    <b v="0"/>
    <s v="film &amp; video/science fiction"/>
    <x v="55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n v="1427968234"/>
    <b v="0"/>
    <n v="0"/>
    <b v="0"/>
    <s v="film &amp; video/science fiction"/>
    <x v="5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n v="1440337593"/>
    <b v="0"/>
    <n v="0"/>
    <b v="0"/>
    <s v="film &amp; video/science fiction"/>
    <x v="5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n v="1435731041"/>
    <b v="0"/>
    <n v="58"/>
    <b v="0"/>
    <s v="film &amp; video/science fiction"/>
    <x v="56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n v="1435874772"/>
    <b v="0"/>
    <n v="1"/>
    <b v="0"/>
    <s v="film &amp; video/science fiction"/>
    <x v="8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n v="1424234732"/>
    <b v="0"/>
    <n v="0"/>
    <b v="0"/>
    <s v="film &amp; video/science fiction"/>
    <x v="5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n v="1429155623"/>
    <b v="0"/>
    <n v="28"/>
    <b v="0"/>
    <s v="film &amp; video/science fiction"/>
    <x v="57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n v="1414358778"/>
    <b v="0"/>
    <n v="1"/>
    <b v="0"/>
    <s v="film &amp; video/science fiction"/>
    <x v="5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n v="1467941542"/>
    <b v="0"/>
    <n v="0"/>
    <b v="0"/>
    <s v="film &amp; video/science fiction"/>
    <x v="5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n v="1423765072"/>
    <b v="0"/>
    <n v="37"/>
    <b v="0"/>
    <s v="film &amp; video/science fiction"/>
    <x v="5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n v="1436965252"/>
    <b v="0"/>
    <n v="9"/>
    <b v="0"/>
    <s v="film &amp; video/science fiction"/>
    <x v="59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n v="1479514998"/>
    <b v="0"/>
    <n v="3"/>
    <b v="0"/>
    <s v="film &amp; video/science fiction"/>
    <x v="60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x v="117"/>
    <x v="1"/>
    <s v="GB"/>
    <s v="GBP"/>
    <x v="147"/>
    <n v="1417026340"/>
    <b v="0"/>
    <n v="0"/>
    <b v="0"/>
    <s v="film &amp; video/science fiction"/>
    <x v="5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n v="1453963536"/>
    <b v="0"/>
    <n v="2"/>
    <b v="0"/>
    <s v="film &amp; video/science fiction"/>
    <x v="5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n v="1416888470"/>
    <b v="0"/>
    <n v="6"/>
    <b v="0"/>
    <s v="film &amp; video/science fiction"/>
    <x v="60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n v="1427428382"/>
    <b v="0"/>
    <n v="67"/>
    <b v="0"/>
    <s v="film &amp; video/science fiction"/>
    <x v="61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n v="1429449191"/>
    <b v="0"/>
    <n v="5"/>
    <b v="0"/>
    <s v="film &amp; video/science fiction"/>
    <x v="5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s v="US"/>
    <s v="USD"/>
    <x v="152"/>
    <n v="1408845100"/>
    <b v="0"/>
    <n v="2"/>
    <b v="0"/>
    <s v="film &amp; video/science fiction"/>
    <x v="5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n v="1413900244"/>
    <b v="0"/>
    <n v="10"/>
    <b v="0"/>
    <s v="film &amp; video/science fiction"/>
    <x v="60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n v="1429621695"/>
    <b v="0"/>
    <n v="3"/>
    <b v="0"/>
    <s v="film &amp; video/science fiction"/>
    <x v="56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n v="1434201935"/>
    <b v="0"/>
    <n v="4"/>
    <b v="0"/>
    <s v="film &amp; video/science fiction"/>
    <x v="5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n v="1401850796"/>
    <b v="0"/>
    <n v="15"/>
    <b v="0"/>
    <s v="film &amp; video/science fiction"/>
    <x v="62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n v="1453931572"/>
    <b v="0"/>
    <n v="2"/>
    <b v="0"/>
    <s v="film &amp; video/science fiction"/>
    <x v="5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n v="1411350628"/>
    <b v="0"/>
    <n v="0"/>
    <b v="0"/>
    <s v="film &amp; video/science fiction"/>
    <x v="5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n v="1464085545"/>
    <b v="0"/>
    <n v="1"/>
    <b v="0"/>
    <s v="film &amp; video/science fiction"/>
    <x v="5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n v="1434491691"/>
    <b v="0"/>
    <n v="0"/>
    <b v="0"/>
    <s v="film &amp; video/drama"/>
    <x v="5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n v="1401726595"/>
    <b v="0"/>
    <n v="1"/>
    <b v="0"/>
    <s v="film &amp; video/drama"/>
    <x v="5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n v="1405393356"/>
    <b v="0"/>
    <n v="10"/>
    <b v="0"/>
    <s v="film &amp; video/drama"/>
    <x v="63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n v="1440716654"/>
    <b v="0"/>
    <n v="0"/>
    <b v="0"/>
    <s v="film &amp; video/drama"/>
    <x v="5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n v="1405966701"/>
    <b v="0"/>
    <n v="7"/>
    <b v="0"/>
    <s v="film &amp; video/drama"/>
    <x v="60"/>
    <n v="91.43"/>
    <x v="0"/>
    <x v="3"/>
    <x v="164"/>
    <d v="2014-09-19T18:18:21"/>
    <x v="3"/>
  </r>
  <r>
    <n v="165"/>
    <s v="NET"/>
    <s v="A teacher. A boy. The beach and a heatwave that drove them all insane."/>
    <x v="73"/>
    <x v="117"/>
    <x v="2"/>
    <s v="GB"/>
    <s v="GBP"/>
    <x v="165"/>
    <n v="1450021724"/>
    <b v="0"/>
    <n v="0"/>
    <b v="0"/>
    <s v="film &amp; video/drama"/>
    <x v="5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n v="1481939362"/>
    <b v="0"/>
    <n v="1"/>
    <b v="0"/>
    <s v="film &amp; video/drama"/>
    <x v="64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n v="1433542535"/>
    <b v="0"/>
    <n v="2"/>
    <b v="0"/>
    <s v="film &amp; video/drama"/>
    <x v="5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n v="1424203370"/>
    <b v="0"/>
    <n v="3"/>
    <b v="0"/>
    <s v="film &amp; video/drama"/>
    <x v="65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n v="1411042059"/>
    <b v="0"/>
    <n v="10"/>
    <b v="0"/>
    <s v="film &amp; video/drama"/>
    <x v="66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n v="1438385283"/>
    <b v="0"/>
    <n v="10"/>
    <b v="0"/>
    <s v="film &amp; video/drama"/>
    <x v="56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n v="1465791614"/>
    <b v="0"/>
    <n v="1"/>
    <b v="0"/>
    <s v="film &amp; video/drama"/>
    <x v="5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n v="1423733323"/>
    <b v="0"/>
    <n v="0"/>
    <b v="0"/>
    <s v="film &amp; video/drama"/>
    <x v="5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n v="1422539108"/>
    <b v="0"/>
    <n v="0"/>
    <b v="0"/>
    <s v="film &amp; video/drama"/>
    <x v="5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n v="1425924776"/>
    <b v="0"/>
    <n v="0"/>
    <b v="0"/>
    <s v="film &amp; video/drama"/>
    <x v="5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n v="1407177611"/>
    <b v="0"/>
    <n v="26"/>
    <b v="0"/>
    <s v="film &amp; video/drama"/>
    <x v="52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n v="1436211999"/>
    <b v="0"/>
    <n v="0"/>
    <b v="0"/>
    <s v="film &amp; video/drama"/>
    <x v="5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s v="US"/>
    <s v="USD"/>
    <x v="177"/>
    <n v="1425690526"/>
    <b v="0"/>
    <n v="7"/>
    <b v="0"/>
    <s v="film &amp; video/drama"/>
    <x v="67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n v="1445986545"/>
    <b v="0"/>
    <n v="0"/>
    <b v="0"/>
    <s v="film &amp; video/drama"/>
    <x v="5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s v="US"/>
    <s v="USD"/>
    <x v="179"/>
    <n v="1454464555"/>
    <b v="0"/>
    <n v="2"/>
    <b v="0"/>
    <s v="film &amp; video/drama"/>
    <x v="68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n v="1425512843"/>
    <b v="0"/>
    <n v="13"/>
    <b v="0"/>
    <s v="film &amp; video/drama"/>
    <x v="69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n v="1432403295"/>
    <b v="0"/>
    <n v="4"/>
    <b v="0"/>
    <s v="film &amp; video/drama"/>
    <x v="70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n v="1481156232"/>
    <b v="0"/>
    <n v="0"/>
    <b v="0"/>
    <s v="film &amp; video/drama"/>
    <x v="50"/>
    <n v="0"/>
    <x v="0"/>
    <x v="3"/>
    <x v="182"/>
    <d v="2017-01-07T00:17:12"/>
    <x v="2"/>
  </r>
  <r>
    <n v="183"/>
    <s v="Three Little Words"/>
    <s v="Don't kill me until I meet my Dad"/>
    <x v="78"/>
    <x v="151"/>
    <x v="2"/>
    <s v="GB"/>
    <s v="GBP"/>
    <x v="183"/>
    <n v="1414438010"/>
    <b v="0"/>
    <n v="12"/>
    <b v="0"/>
    <s v="film &amp; video/drama"/>
    <x v="71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n v="1404586762"/>
    <b v="0"/>
    <n v="2"/>
    <b v="0"/>
    <s v="film &amp; video/drama"/>
    <x v="56"/>
    <n v="25.5"/>
    <x v="0"/>
    <x v="3"/>
    <x v="184"/>
    <d v="2014-09-01T03:59:00"/>
    <x v="3"/>
  </r>
  <r>
    <n v="185"/>
    <s v="BLANK Short Movie"/>
    <s v="Love has no boundaries!"/>
    <x v="79"/>
    <x v="153"/>
    <x v="2"/>
    <s v="NO"/>
    <s v="NOK"/>
    <x v="185"/>
    <n v="1468965139"/>
    <b v="0"/>
    <n v="10"/>
    <b v="0"/>
    <s v="film &amp; video/drama"/>
    <x v="52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n v="1485977434"/>
    <b v="0"/>
    <n v="0"/>
    <b v="0"/>
    <s v="film &amp; video/drama"/>
    <x v="5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n v="1435383457"/>
    <b v="0"/>
    <n v="5"/>
    <b v="0"/>
    <s v="film &amp; video/drama"/>
    <x v="63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n v="1407299015"/>
    <b v="0"/>
    <n v="0"/>
    <b v="0"/>
    <s v="film &amp; video/drama"/>
    <x v="5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n v="1467736477"/>
    <b v="0"/>
    <n v="5"/>
    <b v="0"/>
    <s v="film &amp; video/drama"/>
    <x v="50"/>
    <n v="69"/>
    <x v="0"/>
    <x v="3"/>
    <x v="189"/>
    <d v="2016-09-03T16:34:37"/>
    <x v="2"/>
  </r>
  <r>
    <n v="190"/>
    <s v="REGIONRAT, the movie"/>
    <s v="Because hope can be a 4 letter word"/>
    <x v="14"/>
    <x v="155"/>
    <x v="2"/>
    <s v="US"/>
    <s v="USD"/>
    <x v="190"/>
    <n v="1465227446"/>
    <b v="0"/>
    <n v="1"/>
    <b v="0"/>
    <s v="film &amp; video/drama"/>
    <x v="5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n v="1440326138"/>
    <b v="0"/>
    <n v="3"/>
    <b v="0"/>
    <s v="film &amp; video/drama"/>
    <x v="62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n v="1410980432"/>
    <b v="0"/>
    <n v="3"/>
    <b v="0"/>
    <s v="film &amp; video/drama"/>
    <x v="5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n v="1412029566"/>
    <b v="0"/>
    <n v="0"/>
    <b v="0"/>
    <s v="film &amp; video/drama"/>
    <x v="5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n v="1452124531"/>
    <b v="0"/>
    <n v="3"/>
    <b v="0"/>
    <s v="film &amp; video/drama"/>
    <x v="5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n v="1431360332"/>
    <b v="0"/>
    <n v="0"/>
    <b v="0"/>
    <s v="film &amp; video/drama"/>
    <x v="5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n v="1442062898"/>
    <b v="0"/>
    <n v="19"/>
    <b v="0"/>
    <s v="film &amp; video/drama"/>
    <x v="7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n v="1483734100"/>
    <b v="0"/>
    <n v="8"/>
    <b v="0"/>
    <s v="film &amp; video/drama"/>
    <x v="54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n v="1409908322"/>
    <b v="0"/>
    <n v="6"/>
    <b v="0"/>
    <s v="film &amp; video/drama"/>
    <x v="60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n v="1470106702"/>
    <b v="0"/>
    <n v="0"/>
    <b v="0"/>
    <s v="film &amp; video/drama"/>
    <x v="5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s v="US"/>
    <s v="USD"/>
    <x v="200"/>
    <n v="1408154403"/>
    <b v="0"/>
    <n v="18"/>
    <b v="0"/>
    <s v="film &amp; video/drama"/>
    <x v="73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n v="1421696329"/>
    <b v="0"/>
    <n v="7"/>
    <b v="0"/>
    <s v="film &amp; video/drama"/>
    <x v="74"/>
    <n v="54.29"/>
    <x v="0"/>
    <x v="3"/>
    <x v="201"/>
    <d v="2015-02-08T19:38:49"/>
    <x v="0"/>
  </r>
  <r>
    <n v="202"/>
    <s v="Modern Gangsters"/>
    <s v="new web series created by jonney terry"/>
    <x v="12"/>
    <x v="117"/>
    <x v="2"/>
    <s v="US"/>
    <s v="USD"/>
    <x v="202"/>
    <n v="1441750564"/>
    <b v="0"/>
    <n v="0"/>
    <b v="0"/>
    <s v="film &amp; video/drama"/>
    <x v="5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n v="1417378864"/>
    <b v="0"/>
    <n v="8"/>
    <b v="0"/>
    <s v="film &amp; video/drama"/>
    <x v="75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n v="1467727203"/>
    <b v="0"/>
    <n v="1293"/>
    <b v="0"/>
    <s v="film &amp; video/drama"/>
    <x v="76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n v="1441120222"/>
    <b v="0"/>
    <n v="17"/>
    <b v="0"/>
    <s v="film &amp; video/drama"/>
    <x v="63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s v="US"/>
    <s v="USD"/>
    <x v="206"/>
    <n v="1468627583"/>
    <b v="0"/>
    <n v="0"/>
    <b v="0"/>
    <s v="film &amp; video/drama"/>
    <x v="5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n v="1417754638"/>
    <b v="0"/>
    <n v="13"/>
    <b v="0"/>
    <s v="film &amp; video/drama"/>
    <x v="77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n v="1416127967"/>
    <b v="0"/>
    <n v="0"/>
    <b v="0"/>
    <s v="film &amp; video/drama"/>
    <x v="5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n v="1433974135"/>
    <b v="0"/>
    <n v="0"/>
    <b v="0"/>
    <s v="film &amp; video/drama"/>
    <x v="5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n v="1441157592"/>
    <b v="0"/>
    <n v="33"/>
    <b v="0"/>
    <s v="film &amp; video/drama"/>
    <x v="78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n v="1440042617"/>
    <b v="0"/>
    <n v="12"/>
    <b v="0"/>
    <s v="film &amp; video/drama"/>
    <x v="79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n v="1455656920"/>
    <b v="0"/>
    <n v="1"/>
    <b v="0"/>
    <s v="film &amp; video/drama"/>
    <x v="5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n v="1437142547"/>
    <b v="0"/>
    <n v="1"/>
    <b v="0"/>
    <s v="film &amp; video/drama"/>
    <x v="5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n v="1420471349"/>
    <b v="0"/>
    <n v="1"/>
    <b v="0"/>
    <s v="film &amp; video/drama"/>
    <x v="5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n v="1452058282"/>
    <b v="0"/>
    <n v="1"/>
    <b v="0"/>
    <s v="film &amp; video/drama"/>
    <x v="5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n v="1425423637"/>
    <b v="0"/>
    <n v="84"/>
    <b v="0"/>
    <s v="film &amp; video/drama"/>
    <x v="80"/>
    <n v="331.54"/>
    <x v="0"/>
    <x v="3"/>
    <x v="216"/>
    <d v="2015-04-22T22:00:37"/>
    <x v="0"/>
  </r>
  <r>
    <n v="217"/>
    <s v="Bitch"/>
    <s v="A roadmovie by paw"/>
    <x v="57"/>
    <x v="172"/>
    <x v="2"/>
    <s v="SE"/>
    <s v="SEK"/>
    <x v="217"/>
    <n v="1417101749"/>
    <b v="0"/>
    <n v="38"/>
    <b v="0"/>
    <s v="film &amp; video/drama"/>
    <x v="81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n v="1426518289"/>
    <b v="0"/>
    <n v="1"/>
    <b v="0"/>
    <s v="film &amp; video/drama"/>
    <x v="53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x v="174"/>
    <x v="2"/>
    <s v="US"/>
    <s v="USD"/>
    <x v="219"/>
    <n v="1456732225"/>
    <b v="0"/>
    <n v="76"/>
    <b v="0"/>
    <s v="film &amp; video/drama"/>
    <x v="82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n v="1436542030"/>
    <b v="0"/>
    <n v="3"/>
    <b v="0"/>
    <s v="film &amp; video/drama"/>
    <x v="60"/>
    <n v="120"/>
    <x v="0"/>
    <x v="3"/>
    <x v="220"/>
    <d v="2015-08-20T20:06:00"/>
    <x v="0"/>
  </r>
  <r>
    <n v="221"/>
    <s v="Archetypes"/>
    <s v="Film about Schizophrenia with Surreal Twists!"/>
    <x v="63"/>
    <x v="117"/>
    <x v="2"/>
    <s v="US"/>
    <s v="USD"/>
    <x v="221"/>
    <n v="1422389164"/>
    <b v="0"/>
    <n v="0"/>
    <b v="0"/>
    <s v="film &amp; video/drama"/>
    <x v="5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n v="1422383318"/>
    <b v="0"/>
    <n v="2"/>
    <b v="0"/>
    <s v="film &amp; video/drama"/>
    <x v="55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n v="1461287350"/>
    <b v="0"/>
    <n v="0"/>
    <b v="0"/>
    <s v="film &amp; video/drama"/>
    <x v="5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n v="1431322726"/>
    <b v="0"/>
    <n v="0"/>
    <b v="0"/>
    <s v="film &amp; video/drama"/>
    <x v="5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n v="1457564654"/>
    <b v="0"/>
    <n v="0"/>
    <b v="0"/>
    <s v="film &amp; video/drama"/>
    <x v="5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x v="156"/>
    <x v="2"/>
    <s v="GB"/>
    <s v="GBP"/>
    <x v="226"/>
    <n v="1428854344"/>
    <b v="0"/>
    <n v="2"/>
    <b v="0"/>
    <s v="film &amp; video/drama"/>
    <x v="60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n v="1433885241"/>
    <b v="0"/>
    <n v="0"/>
    <b v="0"/>
    <s v="film &amp; video/drama"/>
    <x v="5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x v="117"/>
    <x v="2"/>
    <s v="GB"/>
    <s v="GBP"/>
    <x v="228"/>
    <n v="1427992105"/>
    <b v="0"/>
    <n v="0"/>
    <b v="0"/>
    <s v="film &amp; video/drama"/>
    <x v="5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n v="1452810297"/>
    <b v="0"/>
    <n v="0"/>
    <b v="0"/>
    <s v="film &amp; video/drama"/>
    <x v="5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n v="1430851151"/>
    <b v="0"/>
    <n v="2"/>
    <b v="0"/>
    <s v="film &amp; video/drama"/>
    <x v="5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n v="1449183651"/>
    <b v="0"/>
    <n v="0"/>
    <b v="0"/>
    <s v="film &amp; video/drama"/>
    <x v="5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n v="1422474546"/>
    <b v="0"/>
    <n v="7"/>
    <b v="0"/>
    <s v="film &amp; video/drama"/>
    <x v="56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n v="1472593972"/>
    <b v="0"/>
    <n v="0"/>
    <b v="0"/>
    <s v="film &amp; video/drama"/>
    <x v="5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n v="1431391859"/>
    <b v="0"/>
    <n v="5"/>
    <b v="0"/>
    <s v="film &amp; video/drama"/>
    <x v="67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n v="1433886497"/>
    <b v="0"/>
    <n v="0"/>
    <b v="0"/>
    <s v="film &amp; video/drama"/>
    <x v="5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n v="1447380099"/>
    <b v="0"/>
    <n v="0"/>
    <b v="0"/>
    <s v="film &amp; video/drama"/>
    <x v="50"/>
    <n v="0"/>
    <x v="0"/>
    <x v="3"/>
    <x v="236"/>
    <d v="2016-01-05T00:00:00"/>
    <x v="0"/>
  </r>
  <r>
    <n v="237"/>
    <s v="Making The Choice"/>
    <s v="Making The Choice is a christian short film series."/>
    <x v="36"/>
    <x v="155"/>
    <x v="2"/>
    <s v="US"/>
    <s v="USD"/>
    <x v="237"/>
    <n v="1452261069"/>
    <b v="0"/>
    <n v="1"/>
    <b v="0"/>
    <s v="film &amp; video/drama"/>
    <x v="5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n v="1481324760"/>
    <b v="0"/>
    <n v="0"/>
    <b v="0"/>
    <s v="film &amp; video/drama"/>
    <x v="5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n v="1445308730"/>
    <b v="0"/>
    <n v="5"/>
    <b v="0"/>
    <s v="film &amp; video/drama"/>
    <x v="78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n v="1363885211"/>
    <b v="1"/>
    <n v="137"/>
    <b v="1"/>
    <s v="film &amp; video/documentary"/>
    <x v="29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n v="1415292304"/>
    <b v="1"/>
    <n v="376"/>
    <b v="1"/>
    <s v="film &amp; video/documentary"/>
    <x v="40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n v="1321357790"/>
    <b v="1"/>
    <n v="202"/>
    <b v="1"/>
    <s v="film &amp; video/documentary"/>
    <x v="40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n v="1390439304"/>
    <b v="1"/>
    <n v="328"/>
    <b v="1"/>
    <s v="film &amp; video/documentary"/>
    <x v="3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x v="183"/>
    <x v="0"/>
    <s v="US"/>
    <s v="USD"/>
    <x v="244"/>
    <n v="1265269559"/>
    <b v="1"/>
    <n v="84"/>
    <b v="1"/>
    <s v="film &amp; video/documentary"/>
    <x v="35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n v="1342487785"/>
    <b v="1"/>
    <n v="96"/>
    <b v="1"/>
    <s v="film &amp; video/documentary"/>
    <x v="3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n v="1288341805"/>
    <b v="1"/>
    <n v="223"/>
    <b v="1"/>
    <s v="film &amp; video/documentary"/>
    <x v="83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n v="1284042614"/>
    <b v="1"/>
    <n v="62"/>
    <b v="1"/>
    <s v="film &amp; video/documentary"/>
    <x v="8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n v="1322073309"/>
    <b v="1"/>
    <n v="146"/>
    <b v="1"/>
    <s v="film &amp; video/documentary"/>
    <x v="7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n v="1275603020"/>
    <b v="1"/>
    <n v="235"/>
    <b v="1"/>
    <s v="film &amp; video/documentary"/>
    <x v="40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n v="1367933691"/>
    <b v="1"/>
    <n v="437"/>
    <b v="1"/>
    <s v="film &amp; video/documentary"/>
    <x v="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n v="1334429646"/>
    <b v="1"/>
    <n v="77"/>
    <b v="1"/>
    <s v="film &amp; video/documentary"/>
    <x v="9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n v="1269878058"/>
    <b v="1"/>
    <n v="108"/>
    <b v="1"/>
    <s v="film &amp; video/documentary"/>
    <x v="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n v="1326728235"/>
    <b v="1"/>
    <n v="7"/>
    <b v="1"/>
    <s v="film &amp; video/documentary"/>
    <x v="7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n v="1442443910"/>
    <b v="1"/>
    <n v="314"/>
    <b v="1"/>
    <s v="film &amp; video/documentary"/>
    <x v="16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n v="1297687082"/>
    <b v="1"/>
    <n v="188"/>
    <b v="1"/>
    <s v="film &amp; video/documentary"/>
    <x v="13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n v="1360866467"/>
    <b v="1"/>
    <n v="275"/>
    <b v="1"/>
    <s v="film &amp; video/documentary"/>
    <x v="86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n v="1461078162"/>
    <b v="1"/>
    <n v="560"/>
    <b v="1"/>
    <s v="film &amp; video/documentary"/>
    <x v="13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n v="1305767666"/>
    <b v="1"/>
    <n v="688"/>
    <b v="1"/>
    <s v="film &amp; video/documentary"/>
    <x v="87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n v="1425922969"/>
    <b v="1"/>
    <n v="942"/>
    <b v="1"/>
    <s v="film &amp; video/documentary"/>
    <x v="88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n v="1275415679"/>
    <b v="1"/>
    <n v="88"/>
    <b v="1"/>
    <s v="film &amp; video/documentary"/>
    <x v="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s v="US"/>
    <s v="USD"/>
    <x v="261"/>
    <n v="1334783704"/>
    <b v="1"/>
    <n v="220"/>
    <b v="1"/>
    <s v="film &amp; video/documentary"/>
    <x v="13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s v="US"/>
    <s v="USD"/>
    <x v="262"/>
    <n v="1294811828"/>
    <b v="1"/>
    <n v="145"/>
    <b v="1"/>
    <s v="film &amp; video/documentary"/>
    <x v="89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n v="1346194494"/>
    <b v="1"/>
    <n v="963"/>
    <b v="1"/>
    <s v="film &amp; video/documentary"/>
    <x v="90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n v="1334155995"/>
    <b v="1"/>
    <n v="91"/>
    <b v="1"/>
    <s v="film &amp; video/documentary"/>
    <x v="90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n v="1269928430"/>
    <b v="1"/>
    <n v="58"/>
    <b v="1"/>
    <s v="film &amp; video/documentary"/>
    <x v="38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n v="1264565507"/>
    <b v="1"/>
    <n v="36"/>
    <b v="1"/>
    <s v="film &amp; video/documentary"/>
    <x v="91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n v="1401101499"/>
    <b v="1"/>
    <n v="165"/>
    <b v="1"/>
    <s v="film &amp; video/documentary"/>
    <x v="88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n v="1316749178"/>
    <b v="1"/>
    <n v="111"/>
    <b v="1"/>
    <s v="film &amp; video/documentary"/>
    <x v="38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n v="1485146622"/>
    <b v="1"/>
    <n v="1596"/>
    <b v="1"/>
    <s v="film &amp; video/documentary"/>
    <x v="92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n v="1301950070"/>
    <b v="1"/>
    <n v="61"/>
    <b v="1"/>
    <s v="film &amp; video/documentary"/>
    <x v="42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n v="1386123861"/>
    <b v="1"/>
    <n v="287"/>
    <b v="1"/>
    <s v="film &amp; video/documentary"/>
    <x v="2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n v="1267220191"/>
    <b v="1"/>
    <n v="65"/>
    <b v="1"/>
    <s v="film &amp; video/documentary"/>
    <x v="93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n v="1307102266"/>
    <b v="1"/>
    <n v="118"/>
    <b v="1"/>
    <s v="film &amp; video/documentary"/>
    <x v="29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n v="1330638829"/>
    <b v="1"/>
    <n v="113"/>
    <b v="1"/>
    <s v="film &amp; video/documentary"/>
    <x v="94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n v="1349916366"/>
    <b v="1"/>
    <n v="332"/>
    <b v="1"/>
    <s v="film &amp; video/documentary"/>
    <x v="29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n v="1330394274"/>
    <b v="1"/>
    <n v="62"/>
    <b v="1"/>
    <s v="film &amp; video/documentary"/>
    <x v="34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n v="1429824219"/>
    <b v="1"/>
    <n v="951"/>
    <b v="1"/>
    <s v="film &amp; video/documentary"/>
    <x v="5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n v="1347411539"/>
    <b v="1"/>
    <n v="415"/>
    <b v="1"/>
    <s v="film &amp; video/documentary"/>
    <x v="95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n v="1485237096"/>
    <b v="1"/>
    <n v="305"/>
    <b v="1"/>
    <s v="film &amp; video/documentary"/>
    <x v="96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n v="1397571035"/>
    <b v="1"/>
    <n v="2139"/>
    <b v="1"/>
    <s v="film &amp; video/documentary"/>
    <x v="94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n v="1242532513"/>
    <b v="1"/>
    <n v="79"/>
    <b v="1"/>
    <s v="film &amp; video/documentary"/>
    <x v="10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n v="1263679492"/>
    <b v="1"/>
    <n v="179"/>
    <b v="1"/>
    <s v="film &amp; video/documentary"/>
    <x v="7"/>
    <n v="254.39"/>
    <x v="0"/>
    <x v="4"/>
    <x v="282"/>
    <d v="2010-02-22T22:00:00"/>
    <x v="7"/>
  </r>
  <r>
    <n v="283"/>
    <s v="SOLE SURVIVOR"/>
    <s v="What is the impact of survivorship on the human condition?"/>
    <x v="102"/>
    <x v="221"/>
    <x v="0"/>
    <s v="US"/>
    <s v="USD"/>
    <x v="283"/>
    <n v="1305219744"/>
    <b v="1"/>
    <n v="202"/>
    <b v="1"/>
    <s v="film &amp; video/documentary"/>
    <x v="35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n v="1325007780"/>
    <b v="1"/>
    <n v="760"/>
    <b v="1"/>
    <s v="film &amp; video/documentary"/>
    <x v="2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n v="1377022128"/>
    <b v="1"/>
    <n v="563"/>
    <b v="1"/>
    <s v="film &amp; video/documentary"/>
    <x v="97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n v="1360352124"/>
    <b v="1"/>
    <n v="135"/>
    <b v="1"/>
    <s v="film &amp; video/documentary"/>
    <x v="15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s v="US"/>
    <s v="USD"/>
    <x v="287"/>
    <n v="1349160018"/>
    <b v="1"/>
    <n v="290"/>
    <b v="1"/>
    <s v="film &amp; video/documentary"/>
    <x v="98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n v="1337659393"/>
    <b v="1"/>
    <n v="447"/>
    <b v="1"/>
    <s v="film &amp; video/documentary"/>
    <x v="3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n v="1380797834"/>
    <b v="1"/>
    <n v="232"/>
    <b v="1"/>
    <s v="film &amp; video/documentary"/>
    <x v="2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n v="1292316697"/>
    <b v="1"/>
    <n v="168"/>
    <b v="1"/>
    <s v="film &amp; video/documentary"/>
    <x v="13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n v="1365791246"/>
    <b v="1"/>
    <n v="128"/>
    <b v="1"/>
    <s v="film &amp; video/documentary"/>
    <x v="28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n v="1317064599"/>
    <b v="1"/>
    <n v="493"/>
    <b v="1"/>
    <s v="film &amp; video/documentary"/>
    <x v="21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n v="1395417714"/>
    <b v="1"/>
    <n v="131"/>
    <b v="1"/>
    <s v="film &amp; video/documentary"/>
    <x v="7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n v="1276480894"/>
    <b v="1"/>
    <n v="50"/>
    <b v="1"/>
    <s v="film &amp; video/documentary"/>
    <x v="8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n v="1378080409"/>
    <b v="1"/>
    <n v="665"/>
    <b v="1"/>
    <s v="film &amp; video/documentary"/>
    <x v="18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n v="1344857083"/>
    <b v="1"/>
    <n v="129"/>
    <b v="1"/>
    <s v="film &amp; video/documentary"/>
    <x v="17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n v="1427390901"/>
    <b v="1"/>
    <n v="142"/>
    <b v="1"/>
    <s v="film &amp; video/documentary"/>
    <x v="7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s v="US"/>
    <s v="USD"/>
    <x v="298"/>
    <n v="1394536048"/>
    <b v="1"/>
    <n v="2436"/>
    <b v="1"/>
    <s v="film &amp; video/documentary"/>
    <x v="15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n v="1287379460"/>
    <b v="1"/>
    <n v="244"/>
    <b v="1"/>
    <s v="film &amp; video/documentary"/>
    <x v="9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n v="1301007738"/>
    <b v="1"/>
    <n v="298"/>
    <b v="1"/>
    <s v="film &amp; video/documentary"/>
    <x v="21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n v="1360258935"/>
    <b v="1"/>
    <n v="251"/>
    <b v="1"/>
    <s v="film &amp; video/documentary"/>
    <x v="17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n v="1327523638"/>
    <b v="1"/>
    <n v="108"/>
    <b v="1"/>
    <s v="film &amp; video/documentary"/>
    <x v="8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n v="1336009346"/>
    <b v="1"/>
    <n v="82"/>
    <b v="1"/>
    <s v="film &amp; video/documentary"/>
    <x v="0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n v="1343096197"/>
    <b v="1"/>
    <n v="74"/>
    <b v="1"/>
    <s v="film &amp; video/documentary"/>
    <x v="100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s v="US"/>
    <s v="USD"/>
    <x v="305"/>
    <n v="1328800049"/>
    <b v="1"/>
    <n v="189"/>
    <b v="1"/>
    <s v="film &amp; video/documentary"/>
    <x v="22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n v="1362081933"/>
    <b v="1"/>
    <n v="80"/>
    <b v="1"/>
    <s v="film &amp; video/documentary"/>
    <x v="101"/>
    <n v="36.61"/>
    <x v="0"/>
    <x v="4"/>
    <x v="306"/>
    <d v="2013-03-20T19:05:33"/>
    <x v="4"/>
  </r>
  <r>
    <n v="307"/>
    <s v="Grammar Revolution"/>
    <s v="Why is grammar important?"/>
    <x v="29"/>
    <x v="244"/>
    <x v="0"/>
    <s v="US"/>
    <s v="USD"/>
    <x v="307"/>
    <n v="1357684801"/>
    <b v="1"/>
    <n v="576"/>
    <b v="1"/>
    <s v="film &amp; video/documentary"/>
    <x v="38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n v="1295887210"/>
    <b v="1"/>
    <n v="202"/>
    <b v="1"/>
    <s v="film &amp; video/documentary"/>
    <x v="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n v="1344880934"/>
    <b v="1"/>
    <n v="238"/>
    <b v="1"/>
    <s v="film &amp; video/documentary"/>
    <x v="17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n v="1317788623"/>
    <b v="1"/>
    <n v="36"/>
    <b v="1"/>
    <s v="film &amp; video/documentary"/>
    <x v="3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n v="1321852592"/>
    <b v="1"/>
    <n v="150"/>
    <b v="1"/>
    <s v="film &amp; video/documentary"/>
    <x v="3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n v="1363381432"/>
    <b v="1"/>
    <n v="146"/>
    <b v="1"/>
    <s v="film &amp; video/documentary"/>
    <x v="20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n v="1277702894"/>
    <b v="1"/>
    <n v="222"/>
    <b v="1"/>
    <s v="film &amp; video/documentary"/>
    <x v="2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n v="1359575988"/>
    <b v="1"/>
    <n v="120"/>
    <b v="1"/>
    <s v="film &amp; video/documentary"/>
    <x v="102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n v="1343068334"/>
    <b v="1"/>
    <n v="126"/>
    <b v="1"/>
    <s v="film &amp; video/documentary"/>
    <x v="7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n v="1415398197"/>
    <b v="1"/>
    <n v="158"/>
    <b v="1"/>
    <s v="film &amp; video/documentary"/>
    <x v="35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n v="1384186483"/>
    <b v="1"/>
    <n v="316"/>
    <b v="1"/>
    <s v="film &amp; video/documentary"/>
    <x v="7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n v="1361753751"/>
    <b v="1"/>
    <n v="284"/>
    <b v="1"/>
    <s v="film &amp; video/documentary"/>
    <x v="10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n v="1257538029"/>
    <b v="1"/>
    <n v="51"/>
    <b v="1"/>
    <s v="film &amp; video/documentary"/>
    <x v="40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n v="1448284433"/>
    <b v="1"/>
    <n v="158"/>
    <b v="1"/>
    <s v="film &amp; video/documentary"/>
    <x v="13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n v="1475577786"/>
    <b v="1"/>
    <n v="337"/>
    <b v="1"/>
    <s v="film &amp; video/documentary"/>
    <x v="3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n v="1460554848"/>
    <b v="1"/>
    <n v="186"/>
    <b v="1"/>
    <s v="film &amp; video/documentary"/>
    <x v="29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n v="1479886966"/>
    <b v="1"/>
    <n v="58"/>
    <b v="1"/>
    <s v="film &amp; video/documentary"/>
    <x v="4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n v="1435590108"/>
    <b v="1"/>
    <n v="82"/>
    <b v="1"/>
    <s v="film &amp; video/documentary"/>
    <x v="21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n v="1479184233"/>
    <b v="1"/>
    <n v="736"/>
    <b v="1"/>
    <s v="film &amp; video/documentary"/>
    <x v="3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n v="1486625606"/>
    <b v="1"/>
    <n v="1151"/>
    <b v="1"/>
    <s v="film &amp; video/documentary"/>
    <x v="40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n v="1424669929"/>
    <b v="1"/>
    <n v="34"/>
    <b v="1"/>
    <s v="film &amp; video/documentary"/>
    <x v="104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n v="1443739388"/>
    <b v="1"/>
    <n v="498"/>
    <b v="1"/>
    <s v="film &amp; video/documentary"/>
    <x v="3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n v="1444821127"/>
    <b v="1"/>
    <n v="167"/>
    <b v="1"/>
    <s v="film &amp; video/documentary"/>
    <x v="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n v="1366028563"/>
    <b v="1"/>
    <n v="340"/>
    <b v="1"/>
    <s v="film &amp; video/documentary"/>
    <x v="21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n v="1463493434"/>
    <b v="1"/>
    <n v="438"/>
    <b v="1"/>
    <s v="film &amp; video/documentary"/>
    <x v="13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n v="1442420377"/>
    <b v="1"/>
    <n v="555"/>
    <b v="1"/>
    <s v="film &amp; video/documentary"/>
    <x v="40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n v="1457450191"/>
    <b v="1"/>
    <n v="266"/>
    <b v="1"/>
    <s v="film &amp; video/documentary"/>
    <x v="10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n v="1428423757"/>
    <b v="1"/>
    <n v="69"/>
    <b v="1"/>
    <s v="film &amp; video/documentary"/>
    <x v="7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n v="1428428515"/>
    <b v="1"/>
    <n v="80"/>
    <b v="1"/>
    <s v="film &amp; video/documentary"/>
    <x v="3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n v="1444832318"/>
    <b v="1"/>
    <n v="493"/>
    <b v="1"/>
    <s v="film &amp; video/documentary"/>
    <x v="16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n v="1423710308"/>
    <b v="1"/>
    <n v="31"/>
    <b v="1"/>
    <s v="film &amp; video/documentary"/>
    <x v="7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n v="1468001290"/>
    <b v="1"/>
    <n v="236"/>
    <b v="1"/>
    <s v="film &amp; video/documentary"/>
    <x v="5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n v="1427739268"/>
    <b v="1"/>
    <n v="89"/>
    <b v="1"/>
    <s v="film &amp; video/documentary"/>
    <x v="29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n v="1486397007"/>
    <b v="1"/>
    <n v="299"/>
    <b v="1"/>
    <s v="film &amp; video/documentary"/>
    <x v="10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n v="1410555998"/>
    <b v="1"/>
    <n v="55"/>
    <b v="1"/>
    <s v="film &amp; video/documentary"/>
    <x v="13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n v="1459363465"/>
    <b v="1"/>
    <n v="325"/>
    <b v="1"/>
    <s v="film &amp; video/documentary"/>
    <x v="8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n v="1413308545"/>
    <b v="1"/>
    <n v="524"/>
    <b v="1"/>
    <s v="film &amp; video/documentary"/>
    <x v="21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n v="1429312694"/>
    <b v="1"/>
    <n v="285"/>
    <b v="1"/>
    <s v="film &amp; video/documentary"/>
    <x v="21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n v="1429569590"/>
    <b v="1"/>
    <n v="179"/>
    <b v="1"/>
    <s v="film &amp; video/documentary"/>
    <x v="4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n v="1442232021"/>
    <b v="1"/>
    <n v="188"/>
    <b v="1"/>
    <s v="film &amp; video/documentary"/>
    <x v="106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n v="1444910009"/>
    <b v="1"/>
    <n v="379"/>
    <b v="1"/>
    <s v="film &amp; video/documentary"/>
    <x v="20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n v="1437573916"/>
    <b v="1"/>
    <n v="119"/>
    <b v="1"/>
    <s v="film &amp; video/documentary"/>
    <x v="3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n v="1485345508"/>
    <b v="1"/>
    <n v="167"/>
    <b v="1"/>
    <s v="film &amp; video/documentary"/>
    <x v="13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n v="1470274509"/>
    <b v="1"/>
    <n v="221"/>
    <b v="1"/>
    <s v="film &amp; video/documentary"/>
    <x v="41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n v="1456614554"/>
    <b v="1"/>
    <n v="964"/>
    <b v="1"/>
    <s v="film &amp; video/documentary"/>
    <x v="3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n v="1410148868"/>
    <b v="1"/>
    <n v="286"/>
    <b v="1"/>
    <s v="film &amp; video/documentary"/>
    <x v="16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n v="1445367619"/>
    <b v="1"/>
    <n v="613"/>
    <b v="1"/>
    <s v="film &amp; video/documentary"/>
    <x v="15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n v="1457553121"/>
    <b v="1"/>
    <n v="29"/>
    <b v="1"/>
    <s v="film &amp; video/documentary"/>
    <x v="3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s v="US"/>
    <s v="USD"/>
    <x v="355"/>
    <n v="1414738994"/>
    <b v="1"/>
    <n v="165"/>
    <b v="1"/>
    <s v="film &amp; video/documentary"/>
    <x v="31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s v="US"/>
    <s v="USD"/>
    <x v="356"/>
    <n v="1455563793"/>
    <b v="1"/>
    <n v="97"/>
    <b v="1"/>
    <s v="film &amp; video/documentary"/>
    <x v="3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n v="1426396797"/>
    <b v="1"/>
    <n v="303"/>
    <b v="1"/>
    <s v="film &amp; video/documentary"/>
    <x v="107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n v="1463517521"/>
    <b v="1"/>
    <n v="267"/>
    <b v="1"/>
    <s v="film &amp; video/documentary"/>
    <x v="3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n v="1414028490"/>
    <b v="1"/>
    <n v="302"/>
    <b v="1"/>
    <s v="film &amp; video/documentary"/>
    <x v="2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n v="1433799180"/>
    <b v="0"/>
    <n v="87"/>
    <b v="1"/>
    <s v="film &amp; video/documentary"/>
    <x v="7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n v="1414108906"/>
    <b v="0"/>
    <n v="354"/>
    <b v="1"/>
    <s v="film &amp; video/documentary"/>
    <x v="38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n v="1405573391"/>
    <b v="0"/>
    <n v="86"/>
    <b v="1"/>
    <s v="film &amp; video/documentary"/>
    <x v="39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n v="1268934736"/>
    <b v="0"/>
    <n v="26"/>
    <b v="1"/>
    <s v="film &amp; video/documentary"/>
    <x v="7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n v="1400704672"/>
    <b v="0"/>
    <n v="113"/>
    <b v="1"/>
    <s v="film &amp; video/documentary"/>
    <x v="5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n v="1391005999"/>
    <b v="0"/>
    <n v="65"/>
    <b v="1"/>
    <s v="film &amp; video/documentary"/>
    <x v="3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n v="1334948518"/>
    <b v="0"/>
    <n v="134"/>
    <b v="1"/>
    <s v="film &amp; video/documentary"/>
    <x v="7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n v="1363960278"/>
    <b v="0"/>
    <n v="119"/>
    <b v="1"/>
    <s v="film &amp; video/documentary"/>
    <x v="3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n v="1423405922"/>
    <b v="0"/>
    <n v="159"/>
    <b v="1"/>
    <s v="film &amp; video/documentary"/>
    <x v="3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n v="1324041269"/>
    <b v="0"/>
    <n v="167"/>
    <b v="1"/>
    <s v="film &amp; video/documentary"/>
    <x v="5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n v="1481137500"/>
    <b v="0"/>
    <n v="43"/>
    <b v="1"/>
    <s v="film &amp; video/documentary"/>
    <x v="108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n v="1355855139"/>
    <b v="0"/>
    <n v="1062"/>
    <b v="1"/>
    <s v="film &amp; video/documentary"/>
    <x v="35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x v="308"/>
    <x v="0"/>
    <s v="GB"/>
    <s v="GBP"/>
    <x v="372"/>
    <n v="1456408244"/>
    <b v="0"/>
    <n v="9"/>
    <b v="1"/>
    <s v="film &amp; video/documentary"/>
    <x v="10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n v="1340056398"/>
    <b v="0"/>
    <n v="89"/>
    <b v="1"/>
    <s v="film &amp; video/documentary"/>
    <x v="13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n v="1312320031"/>
    <b v="0"/>
    <n v="174"/>
    <b v="1"/>
    <s v="film &amp; video/documentary"/>
    <x v="26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n v="1390088311"/>
    <b v="0"/>
    <n v="14"/>
    <b v="1"/>
    <s v="film &amp; video/documentary"/>
    <x v="28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n v="1469443916"/>
    <b v="0"/>
    <n v="48"/>
    <b v="1"/>
    <s v="film &amp; video/documentary"/>
    <x v="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n v="1444888868"/>
    <b v="0"/>
    <n v="133"/>
    <b v="1"/>
    <s v="film &amp; video/documentary"/>
    <x v="35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n v="1451655808"/>
    <b v="0"/>
    <n v="83"/>
    <b v="1"/>
    <s v="film &amp; video/documentary"/>
    <x v="20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n v="1332174672"/>
    <b v="0"/>
    <n v="149"/>
    <b v="1"/>
    <s v="film &amp; video/documentary"/>
    <x v="31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n v="1451409392"/>
    <b v="0"/>
    <n v="49"/>
    <b v="1"/>
    <s v="film &amp; video/documentary"/>
    <x v="24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n v="1340642717"/>
    <b v="0"/>
    <n v="251"/>
    <b v="1"/>
    <s v="film &amp; video/documentary"/>
    <x v="2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n v="1345741300"/>
    <b v="0"/>
    <n v="22"/>
    <b v="1"/>
    <s v="film &amp; video/documentary"/>
    <x v="109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n v="1398480559"/>
    <b v="0"/>
    <n v="48"/>
    <b v="1"/>
    <s v="film &amp; video/documentary"/>
    <x v="110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n v="1417977947"/>
    <b v="0"/>
    <n v="383"/>
    <b v="1"/>
    <s v="film &amp; video/documentary"/>
    <x v="20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n v="1413986501"/>
    <b v="0"/>
    <n v="237"/>
    <b v="1"/>
    <s v="film &amp; video/documentary"/>
    <x v="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n v="1437950991"/>
    <b v="0"/>
    <n v="13"/>
    <b v="1"/>
    <s v="film &amp; video/documentary"/>
    <x v="8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n v="1436976858"/>
    <b v="0"/>
    <n v="562"/>
    <b v="1"/>
    <s v="film &amp; video/documentary"/>
    <x v="111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n v="1467078580"/>
    <b v="0"/>
    <n v="71"/>
    <b v="1"/>
    <s v="film &amp; video/documentary"/>
    <x v="9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n v="1391477450"/>
    <b v="0"/>
    <n v="1510"/>
    <b v="1"/>
    <s v="film &amp; video/documentary"/>
    <x v="11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n v="1429318372"/>
    <b v="0"/>
    <n v="14"/>
    <b v="1"/>
    <s v="film &amp; video/documentary"/>
    <x v="8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n v="1321578051"/>
    <b v="0"/>
    <n v="193"/>
    <b v="1"/>
    <s v="film &amp; video/documentary"/>
    <x v="7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n v="1312823571"/>
    <b v="0"/>
    <n v="206"/>
    <b v="1"/>
    <s v="film &amp; video/documentary"/>
    <x v="7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n v="1378746052"/>
    <b v="0"/>
    <n v="351"/>
    <b v="1"/>
    <s v="film &amp; video/documentary"/>
    <x v="5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n v="1455737882"/>
    <b v="0"/>
    <n v="50"/>
    <b v="1"/>
    <s v="film &amp; video/documentary"/>
    <x v="20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n v="1332452960"/>
    <b v="0"/>
    <n v="184"/>
    <b v="1"/>
    <s v="film &amp; video/documentary"/>
    <x v="29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n v="1340372006"/>
    <b v="0"/>
    <n v="196"/>
    <b v="1"/>
    <s v="film &amp; video/documentary"/>
    <x v="13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n v="1279651084"/>
    <b v="0"/>
    <n v="229"/>
    <b v="1"/>
    <s v="film &amp; video/documentary"/>
    <x v="3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n v="1426446126"/>
    <b v="0"/>
    <n v="67"/>
    <b v="1"/>
    <s v="film &amp; video/documentary"/>
    <x v="10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n v="1479070867"/>
    <b v="0"/>
    <n v="95"/>
    <b v="1"/>
    <s v="film &amp; video/documentary"/>
    <x v="13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n v="1397661347"/>
    <b v="0"/>
    <n v="62"/>
    <b v="1"/>
    <s v="film &amp; video/documentary"/>
    <x v="20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n v="1310155970"/>
    <b v="0"/>
    <n v="73"/>
    <b v="1"/>
    <s v="film &amp; video/documentary"/>
    <x v="3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n v="1444913817"/>
    <b v="0"/>
    <n v="43"/>
    <b v="1"/>
    <s v="film &amp; video/documentary"/>
    <x v="24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n v="1308900441"/>
    <b v="0"/>
    <n v="70"/>
    <b v="1"/>
    <s v="film &amp; video/documentary"/>
    <x v="2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n v="1389107062"/>
    <b v="0"/>
    <n v="271"/>
    <b v="1"/>
    <s v="film &amp; video/documentary"/>
    <x v="3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s v="US"/>
    <s v="USD"/>
    <x v="405"/>
    <n v="1391479339"/>
    <b v="0"/>
    <n v="55"/>
    <b v="1"/>
    <s v="film &amp; video/documentary"/>
    <x v="29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n v="1301975637"/>
    <b v="0"/>
    <n v="35"/>
    <b v="1"/>
    <s v="film &amp; video/documentary"/>
    <x v="29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n v="1316552050"/>
    <b v="0"/>
    <n v="22"/>
    <b v="1"/>
    <s v="film &amp; video/documentary"/>
    <x v="21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n v="1380217190"/>
    <b v="0"/>
    <n v="38"/>
    <b v="1"/>
    <s v="film &amp; video/documentary"/>
    <x v="7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n v="1466628144"/>
    <b v="0"/>
    <n v="15"/>
    <b v="1"/>
    <s v="film &amp; video/documentary"/>
    <x v="0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n v="1429486397"/>
    <b v="0"/>
    <n v="7"/>
    <b v="1"/>
    <s v="film &amp; video/documentary"/>
    <x v="30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n v="1384920804"/>
    <b v="0"/>
    <n v="241"/>
    <b v="1"/>
    <s v="film &amp; video/documentary"/>
    <x v="7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n v="1341856178"/>
    <b v="0"/>
    <n v="55"/>
    <b v="1"/>
    <s v="film &amp; video/documentary"/>
    <x v="3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n v="1340139811"/>
    <b v="0"/>
    <n v="171"/>
    <b v="1"/>
    <s v="film &amp; video/documentary"/>
    <x v="2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n v="1378949465"/>
    <b v="0"/>
    <n v="208"/>
    <b v="1"/>
    <s v="film &amp; video/documentary"/>
    <x v="3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n v="1411417602"/>
    <b v="0"/>
    <n v="21"/>
    <b v="1"/>
    <s v="film &amp; video/documentary"/>
    <x v="21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n v="1389259831"/>
    <b v="0"/>
    <n v="25"/>
    <b v="1"/>
    <s v="film &amp; video/documentary"/>
    <x v="28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n v="1364426260"/>
    <b v="0"/>
    <n v="52"/>
    <b v="1"/>
    <s v="film &amp; video/documentary"/>
    <x v="8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n v="1435041997"/>
    <b v="0"/>
    <n v="104"/>
    <b v="1"/>
    <s v="film &amp; video/documentary"/>
    <x v="7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n v="1367352787"/>
    <b v="0"/>
    <n v="73"/>
    <b v="1"/>
    <s v="film &amp; video/documentary"/>
    <x v="8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n v="1392183631"/>
    <b v="0"/>
    <n v="3"/>
    <b v="0"/>
    <s v="film &amp; video/animation"/>
    <x v="5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n v="1434973656"/>
    <b v="0"/>
    <n v="6"/>
    <b v="0"/>
    <s v="film &amp; video/animation"/>
    <x v="53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n v="1407824097"/>
    <b v="0"/>
    <n v="12"/>
    <b v="0"/>
    <s v="film &amp; video/animation"/>
    <x v="60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n v="1367878430"/>
    <b v="0"/>
    <n v="13"/>
    <b v="0"/>
    <s v="film &amp; video/animation"/>
    <x v="60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n v="1327568499"/>
    <b v="0"/>
    <n v="5"/>
    <b v="0"/>
    <s v="film &amp; video/animation"/>
    <x v="113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n v="1443472804"/>
    <b v="0"/>
    <n v="2"/>
    <b v="0"/>
    <s v="film &amp; video/animation"/>
    <x v="5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n v="1454259914"/>
    <b v="0"/>
    <n v="8"/>
    <b v="0"/>
    <s v="film &amp; video/animation"/>
    <x v="60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n v="1444340940"/>
    <b v="0"/>
    <n v="0"/>
    <b v="0"/>
    <s v="film &amp; video/animation"/>
    <x v="5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x v="362"/>
    <x v="2"/>
    <s v="US"/>
    <s v="USD"/>
    <x v="428"/>
    <n v="1400523845"/>
    <b v="0"/>
    <n v="13"/>
    <b v="0"/>
    <s v="film &amp; video/animation"/>
    <x v="52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n v="1252964282"/>
    <b v="0"/>
    <n v="0"/>
    <b v="0"/>
    <s v="film &amp; video/animation"/>
    <x v="5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n v="1377570867"/>
    <b v="0"/>
    <n v="5"/>
    <b v="0"/>
    <s v="film &amp; video/animation"/>
    <x v="53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n v="1465160083"/>
    <b v="0"/>
    <n v="8"/>
    <b v="0"/>
    <s v="film &amp; video/animation"/>
    <x v="51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n v="1440264381"/>
    <b v="0"/>
    <n v="8"/>
    <b v="0"/>
    <s v="film &amp; video/animation"/>
    <x v="54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n v="1439392022"/>
    <b v="0"/>
    <n v="0"/>
    <b v="0"/>
    <s v="film &amp; video/animation"/>
    <x v="5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n v="1383076902"/>
    <b v="0"/>
    <n v="2"/>
    <b v="0"/>
    <s v="film &amp; video/animation"/>
    <x v="62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n v="1376502980"/>
    <b v="0"/>
    <n v="3"/>
    <b v="0"/>
    <s v="film &amp; video/animation"/>
    <x v="5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n v="1372668113"/>
    <b v="0"/>
    <n v="0"/>
    <b v="0"/>
    <s v="film &amp; video/animation"/>
    <x v="5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n v="1470728326"/>
    <b v="0"/>
    <n v="0"/>
    <b v="0"/>
    <s v="film &amp; video/animation"/>
    <x v="5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n v="1445235358"/>
    <b v="0"/>
    <n v="11"/>
    <b v="0"/>
    <s v="film &amp; video/animation"/>
    <x v="114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n v="1412705818"/>
    <b v="0"/>
    <n v="0"/>
    <b v="0"/>
    <s v="film &amp; video/animation"/>
    <x v="5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s v="US"/>
    <s v="USD"/>
    <x v="440"/>
    <n v="1456270753"/>
    <b v="0"/>
    <n v="1"/>
    <b v="0"/>
    <s v="film &amp; video/animation"/>
    <x v="5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n v="1380826996"/>
    <b v="0"/>
    <n v="0"/>
    <b v="0"/>
    <s v="film &amp; video/animation"/>
    <x v="50"/>
    <n v="0"/>
    <x v="0"/>
    <x v="5"/>
    <x v="441"/>
    <d v="2013-11-02T19:03:16"/>
    <x v="4"/>
  </r>
  <r>
    <n v="442"/>
    <s v="The Paranormal Idiot"/>
    <s v="Doomsday is here"/>
    <x v="73"/>
    <x v="368"/>
    <x v="2"/>
    <s v="US"/>
    <s v="USD"/>
    <x v="442"/>
    <n v="1421788783"/>
    <b v="0"/>
    <n v="17"/>
    <b v="0"/>
    <s v="film &amp; video/animation"/>
    <x v="115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n v="1389399701"/>
    <b v="0"/>
    <n v="2"/>
    <b v="0"/>
    <s v="film &amp; video/animation"/>
    <x v="5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n v="1324158361"/>
    <b v="0"/>
    <n v="1"/>
    <b v="0"/>
    <s v="film &amp; video/animation"/>
    <x v="62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n v="1430899375"/>
    <b v="0"/>
    <n v="2"/>
    <b v="0"/>
    <s v="film &amp; video/animation"/>
    <x v="5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n v="1422842420"/>
    <b v="0"/>
    <n v="16"/>
    <b v="0"/>
    <s v="film &amp; video/animation"/>
    <x v="113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n v="1361884763"/>
    <b v="0"/>
    <n v="1"/>
    <b v="0"/>
    <s v="film &amp; video/animation"/>
    <x v="5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n v="1398363095"/>
    <b v="0"/>
    <n v="4"/>
    <b v="0"/>
    <s v="film &amp; video/animation"/>
    <x v="56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n v="1379425085"/>
    <b v="0"/>
    <n v="5"/>
    <b v="0"/>
    <s v="film &amp; video/animation"/>
    <x v="53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n v="1389825800"/>
    <b v="0"/>
    <n v="7"/>
    <b v="0"/>
    <s v="film &amp; video/animation"/>
    <x v="60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n v="1388077791"/>
    <b v="0"/>
    <n v="0"/>
    <b v="0"/>
    <s v="film &amp; video/animation"/>
    <x v="5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s v="US"/>
    <s v="USD"/>
    <x v="452"/>
    <n v="1428944015"/>
    <b v="0"/>
    <n v="12"/>
    <b v="0"/>
    <s v="film &amp; video/animation"/>
    <x v="116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n v="1422992879"/>
    <b v="0"/>
    <n v="2"/>
    <b v="0"/>
    <s v="film &amp; video/animation"/>
    <x v="5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n v="1414343571"/>
    <b v="0"/>
    <n v="5"/>
    <b v="0"/>
    <s v="film &amp; video/animation"/>
    <x v="60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n v="1330733022"/>
    <b v="0"/>
    <n v="2"/>
    <b v="0"/>
    <s v="film &amp; video/animation"/>
    <x v="5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n v="1380559201"/>
    <b v="0"/>
    <n v="3"/>
    <b v="0"/>
    <s v="film &amp; video/animation"/>
    <x v="60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n v="1405621512"/>
    <b v="0"/>
    <n v="0"/>
    <b v="0"/>
    <s v="film &amp; video/animation"/>
    <x v="5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n v="1365958060"/>
    <b v="0"/>
    <n v="49"/>
    <b v="0"/>
    <s v="film &amp; video/animation"/>
    <x v="59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n v="1316013727"/>
    <b v="0"/>
    <n v="1"/>
    <b v="0"/>
    <s v="film &amp; video/animation"/>
    <x v="50"/>
    <n v="25"/>
    <x v="0"/>
    <x v="5"/>
    <x v="459"/>
    <d v="2011-11-13T16:22:07"/>
    <x v="6"/>
  </r>
  <r>
    <n v="460"/>
    <s v="Darwin's Kiss"/>
    <s v="An animated web series about biological evolution gone haywire."/>
    <x v="0"/>
    <x v="379"/>
    <x v="2"/>
    <s v="US"/>
    <s v="USD"/>
    <x v="460"/>
    <n v="1398862875"/>
    <b v="0"/>
    <n v="2"/>
    <b v="0"/>
    <s v="film &amp; video/animation"/>
    <x v="5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n v="1368476367"/>
    <b v="0"/>
    <n v="0"/>
    <b v="0"/>
    <s v="film &amp; video/animation"/>
    <x v="5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n v="1307761341"/>
    <b v="0"/>
    <n v="0"/>
    <b v="0"/>
    <s v="film &amp; video/animation"/>
    <x v="5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n v="1311699753"/>
    <b v="0"/>
    <n v="11"/>
    <b v="0"/>
    <s v="film &amp; video/animation"/>
    <x v="53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n v="1461874935"/>
    <b v="0"/>
    <n v="1"/>
    <b v="0"/>
    <s v="film &amp; video/animation"/>
    <x v="5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x v="381"/>
    <x v="2"/>
    <s v="US"/>
    <s v="USD"/>
    <x v="465"/>
    <n v="1402455174"/>
    <b v="0"/>
    <n v="8"/>
    <b v="0"/>
    <s v="film &amp; video/animation"/>
    <x v="11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n v="1344465464"/>
    <b v="0"/>
    <n v="5"/>
    <b v="0"/>
    <s v="film &amp; video/animation"/>
    <x v="60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n v="1344961134"/>
    <b v="0"/>
    <n v="39"/>
    <b v="0"/>
    <s v="film &amp; video/animation"/>
    <x v="66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n v="1336795283"/>
    <b v="0"/>
    <n v="0"/>
    <b v="0"/>
    <s v="film &amp; video/animation"/>
    <x v="5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s v="GB"/>
    <s v="GBP"/>
    <x v="469"/>
    <n v="1404776724"/>
    <b v="0"/>
    <n v="0"/>
    <b v="0"/>
    <s v="film &amp; video/animation"/>
    <x v="5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n v="1385524889"/>
    <b v="0"/>
    <n v="2"/>
    <b v="0"/>
    <s v="film &amp; video/animation"/>
    <x v="60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n v="1394039979"/>
    <b v="0"/>
    <n v="170"/>
    <b v="0"/>
    <s v="film &amp; video/animation"/>
    <x v="81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n v="1406239718"/>
    <b v="0"/>
    <n v="5"/>
    <b v="0"/>
    <s v="film &amp; video/animation"/>
    <x v="82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n v="1408380319"/>
    <b v="0"/>
    <n v="14"/>
    <b v="0"/>
    <s v="film &amp; video/animation"/>
    <x v="56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n v="1484726029"/>
    <b v="0"/>
    <n v="1"/>
    <b v="0"/>
    <s v="film &amp; video/animation"/>
    <x v="5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n v="1428285843"/>
    <b v="0"/>
    <n v="0"/>
    <b v="0"/>
    <s v="film &amp; video/animation"/>
    <x v="50"/>
    <n v="0"/>
    <x v="0"/>
    <x v="5"/>
    <x v="475"/>
    <d v="2015-05-06T02:04:03"/>
    <x v="0"/>
  </r>
  <r>
    <n v="476"/>
    <s v="Sight Word Music Videos"/>
    <s v="Animated Music Videos that teach kids how to read."/>
    <x v="135"/>
    <x v="387"/>
    <x v="2"/>
    <s v="US"/>
    <s v="USD"/>
    <x v="476"/>
    <n v="1398727441"/>
    <b v="0"/>
    <n v="124"/>
    <b v="0"/>
    <s v="film &amp; video/animation"/>
    <x v="53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n v="1332187334"/>
    <b v="0"/>
    <n v="0"/>
    <b v="0"/>
    <s v="film &amp; video/animation"/>
    <x v="5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n v="1425333109"/>
    <b v="0"/>
    <n v="0"/>
    <b v="0"/>
    <s v="film &amp; video/animation"/>
    <x v="5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n v="1411379235"/>
    <b v="0"/>
    <n v="55"/>
    <b v="0"/>
    <s v="film &amp; video/animation"/>
    <x v="69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n v="1373457615"/>
    <b v="0"/>
    <n v="140"/>
    <b v="0"/>
    <s v="film &amp; video/animation"/>
    <x v="118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n v="1347293289"/>
    <b v="0"/>
    <n v="21"/>
    <b v="0"/>
    <s v="film &amp; video/animation"/>
    <x v="52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n v="1458336690"/>
    <b v="0"/>
    <n v="1"/>
    <b v="0"/>
    <s v="film &amp; video/animation"/>
    <x v="5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n v="1354250672"/>
    <b v="0"/>
    <n v="147"/>
    <b v="0"/>
    <s v="film &amp; video/animation"/>
    <x v="119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n v="1443220372"/>
    <b v="0"/>
    <n v="11"/>
    <b v="0"/>
    <s v="film &amp; video/animation"/>
    <x v="5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n v="1366200499"/>
    <b v="0"/>
    <n v="125"/>
    <b v="0"/>
    <s v="film &amp; video/animation"/>
    <x v="66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n v="1399070239"/>
    <b v="0"/>
    <n v="1"/>
    <b v="0"/>
    <s v="film &amp; video/animation"/>
    <x v="5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n v="1477491394"/>
    <b v="0"/>
    <n v="0"/>
    <b v="0"/>
    <s v="film &amp; video/animation"/>
    <x v="5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n v="1481332700"/>
    <b v="0"/>
    <n v="0"/>
    <b v="0"/>
    <s v="film &amp; video/animation"/>
    <x v="5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n v="1323084816"/>
    <b v="0"/>
    <n v="3"/>
    <b v="0"/>
    <s v="film &amp; video/animation"/>
    <x v="50"/>
    <n v="71.67"/>
    <x v="0"/>
    <x v="5"/>
    <x v="489"/>
    <d v="2012-01-05T11:33:00"/>
    <x v="6"/>
  </r>
  <r>
    <n v="490"/>
    <s v="PROJECT IS CANCELLED"/>
    <s v="Cancelled"/>
    <x v="28"/>
    <x v="117"/>
    <x v="2"/>
    <s v="US"/>
    <s v="USD"/>
    <x v="490"/>
    <n v="1343085285"/>
    <b v="0"/>
    <n v="0"/>
    <b v="0"/>
    <s v="film &amp; video/animation"/>
    <x v="5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n v="1451345699"/>
    <b v="0"/>
    <n v="0"/>
    <b v="0"/>
    <s v="film &amp; video/animation"/>
    <x v="5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n v="1471135830"/>
    <b v="0"/>
    <n v="0"/>
    <b v="0"/>
    <s v="film &amp; video/animation"/>
    <x v="5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n v="1429550738"/>
    <b v="0"/>
    <n v="0"/>
    <b v="0"/>
    <s v="film &amp; video/animation"/>
    <x v="5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n v="1402343765"/>
    <b v="0"/>
    <n v="3"/>
    <b v="0"/>
    <s v="film &amp; video/animation"/>
    <x v="5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n v="1434484305"/>
    <b v="0"/>
    <n v="0"/>
    <b v="0"/>
    <s v="film &amp; video/animation"/>
    <x v="5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n v="1386886874"/>
    <b v="0"/>
    <n v="1"/>
    <b v="0"/>
    <s v="film &amp; video/animation"/>
    <x v="50"/>
    <n v="1"/>
    <x v="0"/>
    <x v="5"/>
    <x v="496"/>
    <d v="2014-02-10T22:21:14"/>
    <x v="4"/>
  </r>
  <r>
    <n v="497"/>
    <s v="Galaxy Probe Kids"/>
    <s v="live-action/animated series pilot."/>
    <x v="140"/>
    <x v="134"/>
    <x v="2"/>
    <s v="US"/>
    <s v="USD"/>
    <x v="497"/>
    <n v="1414889665"/>
    <b v="0"/>
    <n v="3"/>
    <b v="0"/>
    <s v="film &amp; video/animation"/>
    <x v="60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n v="1321035449"/>
    <b v="0"/>
    <n v="22"/>
    <b v="0"/>
    <s v="film &amp; video/animation"/>
    <x v="62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n v="1250630968"/>
    <b v="0"/>
    <n v="26"/>
    <b v="0"/>
    <s v="film &amp; video/animation"/>
    <x v="54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n v="1268255751"/>
    <b v="0"/>
    <n v="4"/>
    <b v="0"/>
    <s v="film &amp; video/animation"/>
    <x v="56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n v="1307597851"/>
    <b v="0"/>
    <n v="0"/>
    <b v="0"/>
    <s v="film &amp; video/animation"/>
    <x v="5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n v="1329484625"/>
    <b v="0"/>
    <n v="4"/>
    <b v="0"/>
    <s v="film &amp; video/animation"/>
    <x v="60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n v="1418906303"/>
    <b v="0"/>
    <n v="9"/>
    <b v="0"/>
    <s v="film &amp; video/animation"/>
    <x v="53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n v="1328916987"/>
    <b v="0"/>
    <n v="5"/>
    <b v="0"/>
    <s v="film &amp; video/animation"/>
    <x v="60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n v="1447122086"/>
    <b v="0"/>
    <n v="14"/>
    <b v="0"/>
    <s v="film &amp; video/animation"/>
    <x v="5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n v="1373548520"/>
    <b v="0"/>
    <n v="1"/>
    <b v="0"/>
    <s v="film &amp; video/animation"/>
    <x v="5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n v="1346799657"/>
    <b v="0"/>
    <n v="10"/>
    <b v="0"/>
    <s v="film &amp; video/animation"/>
    <x v="56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n v="1332808501"/>
    <b v="0"/>
    <n v="3"/>
    <b v="0"/>
    <s v="film &amp; video/animation"/>
    <x v="60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n v="1432912170"/>
    <b v="0"/>
    <n v="1"/>
    <b v="0"/>
    <s v="film &amp; video/animation"/>
    <x v="5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n v="1454213639"/>
    <b v="0"/>
    <n v="0"/>
    <b v="0"/>
    <s v="film &amp; video/animation"/>
    <x v="5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n v="1362640582"/>
    <b v="0"/>
    <n v="5"/>
    <b v="0"/>
    <s v="film &amp; video/animation"/>
    <x v="56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n v="1475776127"/>
    <b v="0"/>
    <n v="2"/>
    <b v="0"/>
    <s v="film &amp; video/animation"/>
    <x v="5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n v="1467387705"/>
    <b v="0"/>
    <n v="68"/>
    <b v="0"/>
    <s v="film &amp; video/animation"/>
    <x v="51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n v="1405003447"/>
    <b v="0"/>
    <n v="3"/>
    <b v="0"/>
    <s v="film &amp; video/animation"/>
    <x v="56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n v="1447933601"/>
    <b v="0"/>
    <n v="34"/>
    <b v="0"/>
    <s v="film &amp; video/animation"/>
    <x v="78"/>
    <n v="725.03"/>
    <x v="0"/>
    <x v="5"/>
    <x v="515"/>
    <d v="2015-12-29T11:46:41"/>
    <x v="0"/>
  </r>
  <r>
    <n v="516"/>
    <s v="Shipmates"/>
    <s v="A big brother style comedy animation series starring famous seafarers"/>
    <x v="10"/>
    <x v="117"/>
    <x v="2"/>
    <s v="GB"/>
    <s v="GBP"/>
    <x v="516"/>
    <n v="1427568080"/>
    <b v="0"/>
    <n v="0"/>
    <b v="0"/>
    <s v="film &amp; video/animation"/>
    <x v="5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n v="1483454761"/>
    <b v="0"/>
    <n v="3"/>
    <b v="0"/>
    <s v="film &amp; video/animation"/>
    <x v="60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n v="1438958824"/>
    <b v="0"/>
    <n v="0"/>
    <b v="0"/>
    <s v="film &amp; video/animation"/>
    <x v="5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n v="1352107421"/>
    <b v="0"/>
    <n v="70"/>
    <b v="0"/>
    <s v="film &amp; video/animation"/>
    <x v="61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n v="1447174261"/>
    <b v="0"/>
    <n v="34"/>
    <b v="1"/>
    <s v="theater/plays"/>
    <x v="21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n v="1475460819"/>
    <b v="0"/>
    <n v="56"/>
    <b v="1"/>
    <s v="theater/plays"/>
    <x v="2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n v="1456793925"/>
    <b v="0"/>
    <n v="31"/>
    <b v="1"/>
    <s v="theater/plays"/>
    <x v="41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n v="1440213076"/>
    <b v="0"/>
    <n v="84"/>
    <b v="1"/>
    <s v="theater/plays"/>
    <x v="10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n v="1462209169"/>
    <b v="0"/>
    <n v="130"/>
    <b v="1"/>
    <s v="theater/plays"/>
    <x v="15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n v="1406713041"/>
    <b v="0"/>
    <n v="12"/>
    <b v="1"/>
    <s v="theater/plays"/>
    <x v="8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n v="1436278344"/>
    <b v="0"/>
    <n v="23"/>
    <b v="1"/>
    <s v="theater/plays"/>
    <x v="35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n v="1484715366"/>
    <b v="0"/>
    <n v="158"/>
    <b v="1"/>
    <s v="theater/plays"/>
    <x v="7"/>
    <n v="63.83"/>
    <x v="1"/>
    <x v="6"/>
    <x v="527"/>
    <d v="2017-02-17T16:05:00"/>
    <x v="1"/>
  </r>
  <r>
    <n v="528"/>
    <s v="Devastated No Matter What"/>
    <s v="A Festival Backed Production of a Full-Length Play."/>
    <x v="146"/>
    <x v="414"/>
    <x v="0"/>
    <s v="US"/>
    <s v="USD"/>
    <x v="528"/>
    <n v="1433109907"/>
    <b v="0"/>
    <n v="30"/>
    <b v="1"/>
    <s v="theater/plays"/>
    <x v="31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n v="1482281094"/>
    <b v="0"/>
    <n v="18"/>
    <b v="1"/>
    <s v="theater/plays"/>
    <x v="22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n v="1433254268"/>
    <b v="0"/>
    <n v="29"/>
    <b v="1"/>
    <s v="theater/plays"/>
    <x v="29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n v="1478050429"/>
    <b v="0"/>
    <n v="31"/>
    <b v="1"/>
    <s v="theater/plays"/>
    <x v="8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n v="1460506208"/>
    <b v="0"/>
    <n v="173"/>
    <b v="1"/>
    <s v="theater/plays"/>
    <x v="4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n v="1461320765"/>
    <b v="0"/>
    <n v="17"/>
    <b v="1"/>
    <s v="theater/plays"/>
    <x v="8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n v="1443036470"/>
    <b v="0"/>
    <n v="48"/>
    <b v="1"/>
    <s v="theater/plays"/>
    <x v="2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n v="1481115905"/>
    <b v="0"/>
    <n v="59"/>
    <b v="1"/>
    <s v="theater/plays"/>
    <x v="3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n v="1435133807"/>
    <b v="0"/>
    <n v="39"/>
    <b v="1"/>
    <s v="theater/plays"/>
    <x v="90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n v="1444069591"/>
    <b v="0"/>
    <n v="59"/>
    <b v="1"/>
    <s v="theater/plays"/>
    <x v="10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n v="1460574263"/>
    <b v="0"/>
    <n v="60"/>
    <b v="1"/>
    <s v="theater/plays"/>
    <x v="120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n v="1465866707"/>
    <b v="0"/>
    <n v="20"/>
    <b v="1"/>
    <s v="theater/plays"/>
    <x v="7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n v="1420486606"/>
    <b v="0"/>
    <n v="1"/>
    <b v="0"/>
    <s v="technology/web"/>
    <x v="5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n v="1443488834"/>
    <b v="0"/>
    <n v="1"/>
    <b v="0"/>
    <s v="technology/web"/>
    <x v="60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n v="1457113316"/>
    <b v="0"/>
    <n v="1"/>
    <b v="0"/>
    <s v="technology/web"/>
    <x v="5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n v="1412215962"/>
    <b v="0"/>
    <n v="2"/>
    <b v="0"/>
    <s v="technology/web"/>
    <x v="5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n v="1465055160"/>
    <b v="0"/>
    <n v="2"/>
    <b v="0"/>
    <s v="technology/web"/>
    <x v="60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n v="1444140789"/>
    <b v="0"/>
    <n v="34"/>
    <b v="0"/>
    <s v="technology/web"/>
    <x v="11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n v="1441209715"/>
    <b v="0"/>
    <n v="2"/>
    <b v="0"/>
    <s v="technology/web"/>
    <x v="5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n v="1452530564"/>
    <b v="0"/>
    <n v="0"/>
    <b v="0"/>
    <s v="technology/web"/>
    <x v="5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n v="1443562848"/>
    <b v="0"/>
    <n v="1"/>
    <b v="0"/>
    <s v="technology/web"/>
    <x v="5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n v="1433776622"/>
    <b v="0"/>
    <n v="8"/>
    <b v="0"/>
    <s v="technology/web"/>
    <x v="56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n v="1484756245"/>
    <b v="0"/>
    <n v="4"/>
    <b v="0"/>
    <s v="technology/web"/>
    <x v="60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n v="1434609424"/>
    <b v="0"/>
    <n v="28"/>
    <b v="0"/>
    <s v="technology/web"/>
    <x v="62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n v="1447166896"/>
    <b v="0"/>
    <n v="0"/>
    <b v="0"/>
    <s v="technology/web"/>
    <x v="5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n v="1413393391"/>
    <b v="0"/>
    <n v="6"/>
    <b v="0"/>
    <s v="technology/web"/>
    <x v="5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n v="1411143972"/>
    <b v="0"/>
    <n v="22"/>
    <b v="0"/>
    <s v="technology/web"/>
    <x v="121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n v="1463128143"/>
    <b v="0"/>
    <n v="0"/>
    <b v="0"/>
    <s v="technology/web"/>
    <x v="50"/>
    <n v="0"/>
    <x v="2"/>
    <x v="7"/>
    <x v="555"/>
    <d v="2016-06-12T08:29:03"/>
    <x v="2"/>
  </r>
  <r>
    <n v="556"/>
    <s v="Braille Academy"/>
    <s v="An educational platform for learning Unified English Braille Code"/>
    <x v="6"/>
    <x v="148"/>
    <x v="2"/>
    <s v="US"/>
    <s v="USD"/>
    <x v="556"/>
    <n v="1449520717"/>
    <b v="0"/>
    <n v="1"/>
    <b v="0"/>
    <s v="technology/web"/>
    <x v="56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n v="1478126203"/>
    <b v="0"/>
    <n v="20"/>
    <b v="0"/>
    <s v="technology/web"/>
    <x v="60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n v="1424639505"/>
    <b v="0"/>
    <n v="0"/>
    <b v="0"/>
    <s v="technology/web"/>
    <x v="5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n v="1447397260"/>
    <b v="0"/>
    <n v="1"/>
    <b v="0"/>
    <s v="technology/web"/>
    <x v="5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n v="1416249045"/>
    <b v="0"/>
    <n v="3"/>
    <b v="0"/>
    <s v="technology/web"/>
    <x v="5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n v="1442850513"/>
    <b v="0"/>
    <n v="2"/>
    <b v="0"/>
    <s v="technology/web"/>
    <x v="5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n v="1479460815"/>
    <b v="0"/>
    <n v="0"/>
    <b v="0"/>
    <s v="technology/web"/>
    <x v="5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n v="1421545247"/>
    <b v="0"/>
    <n v="2"/>
    <b v="0"/>
    <s v="technology/web"/>
    <x v="5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n v="1455230275"/>
    <b v="0"/>
    <n v="1"/>
    <b v="0"/>
    <s v="technology/web"/>
    <x v="5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n v="1433962249"/>
    <b v="0"/>
    <n v="0"/>
    <b v="0"/>
    <s v="technology/web"/>
    <x v="5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n v="1465921533"/>
    <b v="0"/>
    <n v="1"/>
    <b v="0"/>
    <s v="technology/web"/>
    <x v="5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n v="1417551194"/>
    <b v="0"/>
    <n v="0"/>
    <b v="0"/>
    <s v="technology/web"/>
    <x v="5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n v="1449785223"/>
    <b v="0"/>
    <n v="5"/>
    <b v="0"/>
    <s v="technology/web"/>
    <x v="60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n v="1449087612"/>
    <b v="0"/>
    <n v="1"/>
    <b v="0"/>
    <s v="technology/web"/>
    <x v="60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x v="436"/>
    <x v="2"/>
    <s v="US"/>
    <s v="USD"/>
    <x v="570"/>
    <n v="1453230569"/>
    <b v="0"/>
    <n v="1"/>
    <b v="0"/>
    <s v="technology/web"/>
    <x v="5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n v="1436297723"/>
    <b v="0"/>
    <n v="2"/>
    <b v="0"/>
    <s v="technology/web"/>
    <x v="5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n v="1444065088"/>
    <b v="0"/>
    <n v="0"/>
    <b v="0"/>
    <s v="technology/web"/>
    <x v="5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n v="1416445931"/>
    <b v="0"/>
    <n v="9"/>
    <b v="0"/>
    <s v="technology/web"/>
    <x v="5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n v="1474281507"/>
    <b v="0"/>
    <n v="4"/>
    <b v="0"/>
    <s v="technology/web"/>
    <x v="60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n v="1431621443"/>
    <b v="0"/>
    <n v="4"/>
    <b v="0"/>
    <s v="technology/web"/>
    <x v="5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n v="1422357552"/>
    <b v="0"/>
    <n v="1"/>
    <b v="0"/>
    <s v="technology/web"/>
    <x v="5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n v="1458569302"/>
    <b v="0"/>
    <n v="1"/>
    <b v="0"/>
    <s v="technology/web"/>
    <x v="50"/>
    <n v="10"/>
    <x v="2"/>
    <x v="7"/>
    <x v="577"/>
    <d v="2016-05-20T14:08:22"/>
    <x v="2"/>
  </r>
  <r>
    <n v="578"/>
    <s v="weBuy Crowdsourced Shopping"/>
    <s v="weBuy trade built on technology and Crowd Sourced Power"/>
    <x v="152"/>
    <x v="441"/>
    <x v="2"/>
    <s v="GB"/>
    <s v="GBP"/>
    <x v="578"/>
    <n v="1439560393"/>
    <b v="0"/>
    <n v="7"/>
    <b v="0"/>
    <s v="technology/web"/>
    <x v="5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n v="1416947223"/>
    <b v="0"/>
    <n v="5"/>
    <b v="0"/>
    <s v="technology/web"/>
    <x v="60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n v="1471988867"/>
    <b v="0"/>
    <n v="1"/>
    <b v="0"/>
    <s v="technology/web"/>
    <x v="5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n v="1435882704"/>
    <b v="0"/>
    <n v="0"/>
    <b v="0"/>
    <s v="technology/web"/>
    <x v="5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n v="1424454319"/>
    <b v="0"/>
    <n v="0"/>
    <b v="0"/>
    <s v="technology/web"/>
    <x v="5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s v="US"/>
    <s v="USD"/>
    <x v="583"/>
    <n v="1424212287"/>
    <b v="0"/>
    <n v="1"/>
    <b v="0"/>
    <s v="technology/web"/>
    <x v="5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n v="1423933916"/>
    <b v="0"/>
    <n v="2"/>
    <b v="0"/>
    <s v="technology/web"/>
    <x v="60"/>
    <n v="5"/>
    <x v="2"/>
    <x v="7"/>
    <x v="584"/>
    <d v="2015-03-16T16:11:56"/>
    <x v="0"/>
  </r>
  <r>
    <n v="585"/>
    <s v="Link Card"/>
    <s v="SAVE UP TO 40% WHEN YOU SPEND!_x000a__x000a_PRE-ORDER YOUR LINK CARD TODAY"/>
    <x v="7"/>
    <x v="117"/>
    <x v="2"/>
    <s v="GB"/>
    <s v="GBP"/>
    <x v="585"/>
    <n v="1444123377"/>
    <b v="0"/>
    <n v="0"/>
    <b v="0"/>
    <s v="technology/web"/>
    <x v="5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n v="1421440207"/>
    <b v="0"/>
    <n v="4"/>
    <b v="0"/>
    <s v="technology/web"/>
    <x v="60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n v="1426615833"/>
    <b v="0"/>
    <n v="7"/>
    <b v="0"/>
    <s v="technology/web"/>
    <x v="114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n v="1474223286"/>
    <b v="0"/>
    <n v="2"/>
    <b v="0"/>
    <s v="technology/web"/>
    <x v="56"/>
    <n v="150.5"/>
    <x v="2"/>
    <x v="7"/>
    <x v="588"/>
    <d v="2016-11-17T19:28:06"/>
    <x v="2"/>
  </r>
  <r>
    <n v="589"/>
    <s v="Get Neighborly"/>
    <s v="Services closer than you think..."/>
    <x v="51"/>
    <x v="116"/>
    <x v="2"/>
    <s v="US"/>
    <s v="USD"/>
    <x v="589"/>
    <n v="1435070699"/>
    <b v="0"/>
    <n v="1"/>
    <b v="0"/>
    <s v="technology/web"/>
    <x v="5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n v="1452259131"/>
    <b v="0"/>
    <n v="9"/>
    <b v="0"/>
    <s v="technology/web"/>
    <x v="65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n v="1434978130"/>
    <b v="0"/>
    <n v="2"/>
    <b v="0"/>
    <s v="technology/web"/>
    <x v="5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n v="1414992860"/>
    <b v="0"/>
    <n v="1"/>
    <b v="0"/>
    <s v="technology/web"/>
    <x v="56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n v="1425744945"/>
    <b v="0"/>
    <n v="7"/>
    <b v="0"/>
    <s v="technology/web"/>
    <x v="61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x v="375"/>
    <x v="2"/>
    <s v="US"/>
    <s v="USD"/>
    <x v="594"/>
    <n v="1458240206"/>
    <b v="0"/>
    <n v="2"/>
    <b v="0"/>
    <s v="technology/web"/>
    <x v="5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n v="1426815638"/>
    <b v="0"/>
    <n v="8"/>
    <b v="0"/>
    <s v="technology/web"/>
    <x v="5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n v="1475530292"/>
    <b v="0"/>
    <n v="2"/>
    <b v="0"/>
    <s v="technology/web"/>
    <x v="5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n v="1466787335"/>
    <b v="0"/>
    <n v="2"/>
    <b v="0"/>
    <s v="technology/web"/>
    <x v="5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s v="US"/>
    <s v="USD"/>
    <x v="598"/>
    <n v="1415145781"/>
    <b v="0"/>
    <n v="7"/>
    <b v="0"/>
    <s v="technology/web"/>
    <x v="122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n v="1423769402"/>
    <b v="0"/>
    <n v="2"/>
    <b v="0"/>
    <s v="technology/web"/>
    <x v="5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n v="1426014562"/>
    <b v="0"/>
    <n v="1"/>
    <b v="0"/>
    <s v="technology/web"/>
    <x v="53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n v="1417034139"/>
    <b v="0"/>
    <n v="6"/>
    <b v="0"/>
    <s v="technology/web"/>
    <x v="60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n v="1432062215"/>
    <b v="0"/>
    <n v="0"/>
    <b v="0"/>
    <s v="technology/web"/>
    <x v="5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n v="1405437623"/>
    <b v="0"/>
    <n v="13"/>
    <b v="0"/>
    <s v="technology/web"/>
    <x v="65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n v="1406595056"/>
    <b v="0"/>
    <n v="0"/>
    <b v="0"/>
    <s v="technology/web"/>
    <x v="5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x v="449"/>
    <x v="1"/>
    <s v="US"/>
    <s v="USD"/>
    <x v="605"/>
    <n v="1436430908"/>
    <b v="0"/>
    <n v="8"/>
    <b v="0"/>
    <s v="technology/web"/>
    <x v="56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n v="1428507409"/>
    <b v="0"/>
    <n v="1"/>
    <b v="0"/>
    <s v="technology/web"/>
    <x v="5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n v="1445629736"/>
    <b v="0"/>
    <n v="0"/>
    <b v="0"/>
    <s v="technology/web"/>
    <x v="5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n v="1431813980"/>
    <b v="0"/>
    <n v="5"/>
    <b v="0"/>
    <s v="technology/web"/>
    <x v="60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n v="1446166144"/>
    <b v="0"/>
    <n v="1"/>
    <b v="0"/>
    <s v="technology/web"/>
    <x v="60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n v="1427140586"/>
    <b v="0"/>
    <n v="0"/>
    <b v="0"/>
    <s v="technology/web"/>
    <x v="5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n v="1448026037"/>
    <b v="0"/>
    <n v="0"/>
    <b v="0"/>
    <s v="technology/web"/>
    <x v="5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x v="117"/>
    <x v="1"/>
    <s v="IT"/>
    <s v="EUR"/>
    <x v="612"/>
    <n v="1470185146"/>
    <b v="0"/>
    <n v="0"/>
    <b v="0"/>
    <s v="technology/web"/>
    <x v="5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n v="1441022120"/>
    <b v="0"/>
    <n v="121"/>
    <b v="0"/>
    <s v="technology/web"/>
    <x v="70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n v="1464139740"/>
    <b v="0"/>
    <n v="0"/>
    <b v="0"/>
    <s v="technology/web"/>
    <x v="5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n v="1440557759"/>
    <b v="0"/>
    <n v="0"/>
    <b v="0"/>
    <s v="technology/web"/>
    <x v="5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n v="1485421307"/>
    <b v="0"/>
    <n v="0"/>
    <b v="0"/>
    <s v="technology/web"/>
    <x v="5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n v="1427184843"/>
    <b v="0"/>
    <n v="3"/>
    <b v="0"/>
    <s v="technology/web"/>
    <x v="56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n v="1447097203"/>
    <b v="0"/>
    <n v="0"/>
    <b v="0"/>
    <s v="technology/web"/>
    <x v="5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x v="116"/>
    <x v="1"/>
    <s v="US"/>
    <s v="USD"/>
    <x v="619"/>
    <n v="1411745790"/>
    <b v="0"/>
    <n v="1"/>
    <b v="0"/>
    <s v="technology/web"/>
    <x v="5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n v="1405098738"/>
    <b v="0"/>
    <n v="1"/>
    <b v="0"/>
    <s v="technology/web"/>
    <x v="60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n v="1465342937"/>
    <b v="0"/>
    <n v="3"/>
    <b v="0"/>
    <s v="technology/web"/>
    <x v="60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n v="1465670138"/>
    <b v="0"/>
    <n v="9"/>
    <b v="0"/>
    <s v="technology/web"/>
    <x v="52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n v="1430179997"/>
    <b v="0"/>
    <n v="0"/>
    <b v="0"/>
    <s v="technology/web"/>
    <x v="5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n v="1429055041"/>
    <b v="0"/>
    <n v="0"/>
    <b v="0"/>
    <s v="technology/web"/>
    <x v="5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n v="1487971777"/>
    <b v="0"/>
    <n v="0"/>
    <b v="0"/>
    <s v="technology/web"/>
    <x v="5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n v="1436793939"/>
    <b v="0"/>
    <n v="39"/>
    <b v="0"/>
    <s v="technology/web"/>
    <x v="123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n v="1452842511"/>
    <b v="0"/>
    <n v="1"/>
    <b v="0"/>
    <s v="technology/web"/>
    <x v="5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n v="1402677457"/>
    <b v="0"/>
    <n v="0"/>
    <b v="0"/>
    <s v="technology/web"/>
    <x v="5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n v="1460647108"/>
    <b v="0"/>
    <n v="3"/>
    <b v="0"/>
    <s v="technology/web"/>
    <x v="5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n v="1438959121"/>
    <b v="0"/>
    <n v="1"/>
    <b v="0"/>
    <s v="technology/web"/>
    <x v="5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n v="1461954729"/>
    <b v="0"/>
    <n v="9"/>
    <b v="0"/>
    <s v="technology/web"/>
    <x v="60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n v="1445874565"/>
    <b v="0"/>
    <n v="0"/>
    <b v="0"/>
    <s v="technology/web"/>
    <x v="5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n v="1463469062"/>
    <b v="0"/>
    <n v="25"/>
    <b v="0"/>
    <s v="technology/web"/>
    <x v="81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s v="US"/>
    <s v="USD"/>
    <x v="634"/>
    <n v="1422397029"/>
    <b v="0"/>
    <n v="1"/>
    <b v="0"/>
    <s v="technology/web"/>
    <x v="5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s v="US"/>
    <s v="USD"/>
    <x v="635"/>
    <n v="1426212762"/>
    <b v="0"/>
    <n v="1"/>
    <b v="0"/>
    <s v="technology/web"/>
    <x v="5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n v="1430996150"/>
    <b v="0"/>
    <n v="1"/>
    <b v="0"/>
    <s v="technology/web"/>
    <x v="5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n v="1485558318"/>
    <b v="0"/>
    <n v="0"/>
    <b v="0"/>
    <s v="technology/web"/>
    <x v="50"/>
    <n v="0"/>
    <x v="2"/>
    <x v="7"/>
    <x v="637"/>
    <d v="2017-02-25T23:04:00"/>
    <x v="1"/>
  </r>
  <r>
    <n v="638"/>
    <s v="W (Canceled)"/>
    <s v="O0"/>
    <x v="61"/>
    <x v="461"/>
    <x v="1"/>
    <s v="DE"/>
    <s v="EUR"/>
    <x v="638"/>
    <n v="1485267262"/>
    <b v="0"/>
    <n v="6"/>
    <b v="0"/>
    <s v="technology/web"/>
    <x v="5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s v="US"/>
    <s v="USD"/>
    <x v="639"/>
    <n v="1408024795"/>
    <b v="0"/>
    <n v="1"/>
    <b v="0"/>
    <s v="technology/web"/>
    <x v="5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n v="1478685915"/>
    <b v="0"/>
    <n v="2"/>
    <b v="1"/>
    <s v="technology/wearables"/>
    <x v="12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n v="1436881248"/>
    <b v="0"/>
    <n v="315"/>
    <b v="1"/>
    <s v="technology/wearables"/>
    <x v="17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n v="1436888274"/>
    <b v="0"/>
    <n v="2174"/>
    <b v="1"/>
    <s v="technology/wearables"/>
    <x v="125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n v="1428333875"/>
    <b v="0"/>
    <n v="152"/>
    <b v="1"/>
    <s v="technology/wearables"/>
    <x v="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n v="1410883139"/>
    <b v="0"/>
    <n v="1021"/>
    <b v="1"/>
    <s v="technology/wearables"/>
    <x v="126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x v="467"/>
    <x v="0"/>
    <s v="US"/>
    <s v="USD"/>
    <x v="645"/>
    <n v="1468370274"/>
    <b v="0"/>
    <n v="237"/>
    <b v="1"/>
    <s v="technology/wearables"/>
    <x v="127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n v="1405196867"/>
    <b v="0"/>
    <n v="27"/>
    <b v="1"/>
    <s v="technology/wearables"/>
    <x v="88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n v="1455647149"/>
    <b v="0"/>
    <n v="17"/>
    <b v="1"/>
    <s v="technology/wearables"/>
    <x v="13"/>
    <n v="125.94"/>
    <x v="2"/>
    <x v="8"/>
    <x v="647"/>
    <d v="2016-03-17T17:25:49"/>
    <x v="2"/>
  </r>
  <r>
    <n v="648"/>
    <s v="Audio Jacket"/>
    <s v="Get ready for the next product that you canâ€™t live without"/>
    <x v="19"/>
    <x v="470"/>
    <x v="0"/>
    <s v="US"/>
    <s v="USD"/>
    <x v="648"/>
    <n v="1410280708"/>
    <b v="0"/>
    <n v="27"/>
    <b v="1"/>
    <s v="technology/wearables"/>
    <x v="3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n v="1409090013"/>
    <b v="0"/>
    <n v="82"/>
    <b v="1"/>
    <s v="technology/wearables"/>
    <x v="49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n v="1413766384"/>
    <b v="0"/>
    <n v="48"/>
    <b v="1"/>
    <s v="technology/wearables"/>
    <x v="20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n v="1415838311"/>
    <b v="0"/>
    <n v="105"/>
    <b v="1"/>
    <s v="technology/wearables"/>
    <x v="7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n v="1478018050"/>
    <b v="0"/>
    <n v="28"/>
    <b v="1"/>
    <s v="technology/wearables"/>
    <x v="8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n v="1436885440"/>
    <b v="0"/>
    <n v="1107"/>
    <b v="1"/>
    <s v="technology/wearables"/>
    <x v="48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n v="1433804313"/>
    <b v="0"/>
    <n v="1013"/>
    <b v="1"/>
    <s v="technology/wearables"/>
    <x v="128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n v="1423609112"/>
    <b v="0"/>
    <n v="274"/>
    <b v="1"/>
    <s v="technology/wearables"/>
    <x v="92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n v="1455736719"/>
    <b v="0"/>
    <n v="87"/>
    <b v="1"/>
    <s v="technology/wearables"/>
    <x v="111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n v="1448309872"/>
    <b v="0"/>
    <n v="99"/>
    <b v="1"/>
    <s v="technology/wearables"/>
    <x v="9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n v="1435117889"/>
    <b v="0"/>
    <n v="276"/>
    <b v="1"/>
    <s v="technology/wearables"/>
    <x v="3"/>
    <n v="109.34"/>
    <x v="2"/>
    <x v="8"/>
    <x v="658"/>
    <d v="2015-07-26T18:00:00"/>
    <x v="0"/>
  </r>
  <r>
    <n v="659"/>
    <s v="Lulu Watch Designs - Apple Watch"/>
    <s v="Sync up your lifestyle"/>
    <x v="9"/>
    <x v="481"/>
    <x v="0"/>
    <s v="US"/>
    <s v="USD"/>
    <x v="659"/>
    <n v="1437747295"/>
    <b v="0"/>
    <n v="21"/>
    <b v="1"/>
    <s v="technology/wearables"/>
    <x v="7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n v="1412963279"/>
    <b v="0"/>
    <n v="18"/>
    <b v="0"/>
    <s v="technology/wearables"/>
    <x v="56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n v="1474644559"/>
    <b v="0"/>
    <n v="9"/>
    <b v="0"/>
    <s v="technology/wearables"/>
    <x v="60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n v="1418812247"/>
    <b v="0"/>
    <n v="4"/>
    <b v="0"/>
    <s v="technology/wearables"/>
    <x v="5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n v="1434658456"/>
    <b v="0"/>
    <n v="7"/>
    <b v="0"/>
    <s v="technology/wearables"/>
    <x v="5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n v="1426348775"/>
    <b v="0"/>
    <n v="29"/>
    <b v="0"/>
    <s v="technology/wearables"/>
    <x v="59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n v="1479143061"/>
    <b v="0"/>
    <n v="12"/>
    <b v="0"/>
    <s v="technology/wearables"/>
    <x v="118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n v="1405713498"/>
    <b v="0"/>
    <n v="4"/>
    <b v="0"/>
    <s v="technology/wearables"/>
    <x v="5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n v="1474275463"/>
    <b v="0"/>
    <n v="28"/>
    <b v="0"/>
    <s v="technology/wearables"/>
    <x v="54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n v="1427486222"/>
    <b v="0"/>
    <n v="25"/>
    <b v="0"/>
    <s v="technology/wearables"/>
    <x v="62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n v="1465225258"/>
    <b v="0"/>
    <n v="28"/>
    <b v="0"/>
    <s v="technology/wearables"/>
    <x v="66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n v="1463418120"/>
    <b v="0"/>
    <n v="310"/>
    <b v="0"/>
    <s v="technology/wearables"/>
    <x v="1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n v="1418315852"/>
    <b v="0"/>
    <n v="15"/>
    <b v="0"/>
    <s v="technology/wearables"/>
    <x v="115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n v="1417410964"/>
    <b v="0"/>
    <n v="215"/>
    <b v="0"/>
    <s v="technology/wearables"/>
    <x v="66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n v="1405714217"/>
    <b v="0"/>
    <n v="3"/>
    <b v="0"/>
    <s v="technology/wearables"/>
    <x v="5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n v="1402627627"/>
    <b v="0"/>
    <n v="2"/>
    <b v="0"/>
    <s v="technology/wearables"/>
    <x v="5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n v="1417558804"/>
    <b v="0"/>
    <n v="26"/>
    <b v="0"/>
    <s v="technology/wearables"/>
    <x v="77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n v="1420741581"/>
    <b v="0"/>
    <n v="24"/>
    <b v="0"/>
    <s v="technology/wearables"/>
    <x v="60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n v="1463218895"/>
    <b v="0"/>
    <n v="96"/>
    <b v="0"/>
    <s v="technology/wearables"/>
    <x v="73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n v="1461229338"/>
    <b v="0"/>
    <n v="17"/>
    <b v="0"/>
    <s v="technology/wearables"/>
    <x v="65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n v="1467736909"/>
    <b v="0"/>
    <n v="94"/>
    <b v="0"/>
    <s v="technology/wearables"/>
    <x v="77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n v="1407931331"/>
    <b v="0"/>
    <n v="129"/>
    <b v="0"/>
    <s v="technology/wearables"/>
    <x v="73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n v="1474917604"/>
    <b v="0"/>
    <n v="1"/>
    <b v="0"/>
    <s v="technology/wearables"/>
    <x v="5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n v="1486923722"/>
    <b v="0"/>
    <n v="4"/>
    <b v="0"/>
    <s v="technology/wearables"/>
    <x v="5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n v="1474493764"/>
    <b v="0"/>
    <n v="3"/>
    <b v="0"/>
    <s v="technology/wearables"/>
    <x v="60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x v="502"/>
    <x v="2"/>
    <s v="US"/>
    <s v="USD"/>
    <x v="684"/>
    <n v="1403176891"/>
    <b v="0"/>
    <n v="135"/>
    <b v="0"/>
    <s v="technology/wearables"/>
    <x v="113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n v="1417207672"/>
    <b v="0"/>
    <n v="10"/>
    <b v="0"/>
    <s v="technology/wearables"/>
    <x v="5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n v="1436026170"/>
    <b v="0"/>
    <n v="0"/>
    <b v="0"/>
    <s v="technology/wearables"/>
    <x v="5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n v="1481133653"/>
    <b v="0"/>
    <n v="6"/>
    <b v="0"/>
    <s v="technology/wearables"/>
    <x v="65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n v="1442284253"/>
    <b v="0"/>
    <n v="36"/>
    <b v="0"/>
    <s v="technology/wearables"/>
    <x v="130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n v="1478016097"/>
    <b v="0"/>
    <n v="336"/>
    <b v="0"/>
    <s v="technology/wearables"/>
    <x v="74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x v="507"/>
    <x v="2"/>
    <s v="US"/>
    <s v="USD"/>
    <x v="690"/>
    <n v="1469718841"/>
    <b v="0"/>
    <n v="34"/>
    <b v="0"/>
    <s v="technology/wearables"/>
    <x v="81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n v="1433292046"/>
    <b v="0"/>
    <n v="10"/>
    <b v="0"/>
    <s v="technology/wearables"/>
    <x v="60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n v="1479805263"/>
    <b v="0"/>
    <n v="201"/>
    <b v="0"/>
    <s v="technology/wearables"/>
    <x v="113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n v="1427829827"/>
    <b v="0"/>
    <n v="296"/>
    <b v="0"/>
    <s v="technology/wearables"/>
    <x v="131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n v="1483372559"/>
    <b v="0"/>
    <n v="7"/>
    <b v="0"/>
    <s v="technology/wearables"/>
    <x v="5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n v="1412166620"/>
    <b v="0"/>
    <n v="7"/>
    <b v="0"/>
    <s v="technology/wearables"/>
    <x v="60"/>
    <n v="90.86"/>
    <x v="2"/>
    <x v="8"/>
    <x v="695"/>
    <d v="2014-10-31T12:30:20"/>
    <x v="3"/>
  </r>
  <r>
    <n v="696"/>
    <s v="trustee"/>
    <s v="Show your fidelity by wearing the Trustee rings! Show where you are (at)!"/>
    <x v="164"/>
    <x v="116"/>
    <x v="2"/>
    <s v="NL"/>
    <s v="EUR"/>
    <x v="696"/>
    <n v="1403734502"/>
    <b v="0"/>
    <n v="1"/>
    <b v="0"/>
    <s v="technology/wearables"/>
    <x v="5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n v="1453206789"/>
    <b v="0"/>
    <n v="114"/>
    <b v="0"/>
    <s v="technology/wearables"/>
    <x v="132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n v="1408141245"/>
    <b v="0"/>
    <n v="29"/>
    <b v="0"/>
    <s v="technology/wearables"/>
    <x v="77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n v="1381923548"/>
    <b v="0"/>
    <n v="890"/>
    <b v="0"/>
    <s v="technology/wearables"/>
    <x v="133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n v="1481473881"/>
    <b v="0"/>
    <n v="31"/>
    <b v="0"/>
    <s v="technology/wearables"/>
    <x v="56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n v="1403538880"/>
    <b v="0"/>
    <n v="21"/>
    <b v="0"/>
    <s v="technology/wearables"/>
    <x v="11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n v="1477416387"/>
    <b v="0"/>
    <n v="37"/>
    <b v="0"/>
    <s v="technology/wearables"/>
    <x v="134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n v="1481150949"/>
    <b v="0"/>
    <n v="7"/>
    <b v="0"/>
    <s v="technology/wearables"/>
    <x v="52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n v="1482381468"/>
    <b v="0"/>
    <n v="4"/>
    <b v="0"/>
    <s v="technology/wearables"/>
    <x v="60"/>
    <n v="120.25"/>
    <x v="2"/>
    <x v="8"/>
    <x v="704"/>
    <d v="2017-02-20T04:37:48"/>
    <x v="2"/>
  </r>
  <r>
    <n v="705"/>
    <s v="SomnoScope"/>
    <s v="The closest thing ever to the Holy Grail of wearables technology"/>
    <x v="57"/>
    <x v="518"/>
    <x v="2"/>
    <s v="NL"/>
    <s v="EUR"/>
    <x v="705"/>
    <n v="1482407278"/>
    <b v="0"/>
    <n v="5"/>
    <b v="0"/>
    <s v="technology/wearables"/>
    <x v="60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n v="1478130783"/>
    <b v="0"/>
    <n v="0"/>
    <b v="0"/>
    <s v="technology/wearables"/>
    <x v="5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n v="1479830127"/>
    <b v="0"/>
    <n v="456"/>
    <b v="0"/>
    <s v="technology/wearables"/>
    <x v="135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n v="1405432600"/>
    <b v="0"/>
    <n v="369"/>
    <b v="0"/>
    <s v="technology/wearables"/>
    <x v="66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x v="377"/>
    <x v="2"/>
    <s v="US"/>
    <s v="USD"/>
    <x v="709"/>
    <n v="1415149159"/>
    <b v="0"/>
    <n v="2"/>
    <b v="0"/>
    <s v="technology/wearables"/>
    <x v="5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s v="CA"/>
    <s v="CAD"/>
    <x v="710"/>
    <n v="1405640302"/>
    <b v="0"/>
    <n v="0"/>
    <b v="0"/>
    <s v="technology/wearables"/>
    <x v="5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n v="1478257268"/>
    <b v="0"/>
    <n v="338"/>
    <b v="0"/>
    <s v="technology/wearables"/>
    <x v="122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n v="1452874832"/>
    <b v="0"/>
    <n v="4"/>
    <b v="0"/>
    <s v="technology/wearables"/>
    <x v="5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n v="1462538532"/>
    <b v="0"/>
    <n v="1"/>
    <b v="0"/>
    <s v="technology/wearables"/>
    <x v="60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n v="1483124082"/>
    <b v="0"/>
    <n v="28"/>
    <b v="0"/>
    <s v="technology/wearables"/>
    <x v="77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n v="1443233440"/>
    <b v="0"/>
    <n v="12"/>
    <b v="0"/>
    <s v="technology/wearables"/>
    <x v="62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n v="1414511307"/>
    <b v="0"/>
    <n v="16"/>
    <b v="0"/>
    <s v="technology/wearables"/>
    <x v="54"/>
    <n v="44.69"/>
    <x v="2"/>
    <x v="8"/>
    <x v="716"/>
    <d v="2014-12-01T00:00:00"/>
    <x v="3"/>
  </r>
  <r>
    <n v="717"/>
    <s v="cool air belt"/>
    <s v="Cool air flowing under clothing keeps you cool."/>
    <x v="57"/>
    <x v="527"/>
    <x v="2"/>
    <s v="US"/>
    <s v="USD"/>
    <x v="717"/>
    <n v="1407357002"/>
    <b v="0"/>
    <n v="4"/>
    <b v="0"/>
    <s v="technology/wearables"/>
    <x v="5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n v="1484684247"/>
    <b v="0"/>
    <n v="4"/>
    <b v="0"/>
    <s v="technology/wearables"/>
    <x v="60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n v="1454979476"/>
    <b v="0"/>
    <n v="10"/>
    <b v="0"/>
    <s v="technology/wearables"/>
    <x v="60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n v="1325432091"/>
    <b v="0"/>
    <n v="41"/>
    <b v="1"/>
    <s v="publishing/nonfiction"/>
    <x v="12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n v="1403012607"/>
    <b v="0"/>
    <n v="119"/>
    <b v="1"/>
    <s v="publishing/nonfiction"/>
    <x v="108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n v="1331320778"/>
    <b v="0"/>
    <n v="153"/>
    <b v="1"/>
    <s v="publishing/nonfiction"/>
    <x v="88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n v="1435606549"/>
    <b v="0"/>
    <n v="100"/>
    <b v="1"/>
    <s v="publishing/nonfiction"/>
    <x v="15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n v="1306855163"/>
    <b v="0"/>
    <n v="143"/>
    <b v="1"/>
    <s v="publishing/nonfiction"/>
    <x v="2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n v="1447426912"/>
    <b v="0"/>
    <n v="140"/>
    <b v="1"/>
    <s v="publishing/nonfiction"/>
    <x v="8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n v="1363136487"/>
    <b v="0"/>
    <n v="35"/>
    <b v="1"/>
    <s v="publishing/nonfiction"/>
    <x v="7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n v="1354580949"/>
    <b v="0"/>
    <n v="149"/>
    <b v="1"/>
    <s v="publishing/nonfiction"/>
    <x v="94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n v="1310069157"/>
    <b v="0"/>
    <n v="130"/>
    <b v="1"/>
    <s v="publishing/nonfiction"/>
    <x v="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n v="1342844861"/>
    <b v="0"/>
    <n v="120"/>
    <b v="1"/>
    <s v="publishing/nonfiction"/>
    <x v="26"/>
    <n v="43.55"/>
    <x v="3"/>
    <x v="9"/>
    <x v="729"/>
    <d v="2012-09-19T04:27:41"/>
    <x v="5"/>
  </r>
  <r>
    <n v="730"/>
    <s v="Encyclopedia of Surfing"/>
    <s v="A Massive but Cheerful Online Digital Archive of Surfing"/>
    <x v="22"/>
    <x v="539"/>
    <x v="0"/>
    <s v="US"/>
    <s v="USD"/>
    <x v="730"/>
    <n v="1320688391"/>
    <b v="0"/>
    <n v="265"/>
    <b v="1"/>
    <s v="publishing/nonfiction"/>
    <x v="88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n v="1322852747"/>
    <b v="0"/>
    <n v="71"/>
    <b v="1"/>
    <s v="publishing/nonfiction"/>
    <x v="9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n v="1375265461"/>
    <b v="0"/>
    <n v="13"/>
    <b v="1"/>
    <s v="publishing/nonfiction"/>
    <x v="12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n v="1384941892"/>
    <b v="0"/>
    <n v="169"/>
    <b v="1"/>
    <s v="publishing/nonfiction"/>
    <x v="28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s v="CA"/>
    <s v="CAD"/>
    <x v="734"/>
    <n v="1428465420"/>
    <b v="0"/>
    <n v="57"/>
    <b v="1"/>
    <s v="publishing/nonfiction"/>
    <x v="9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n v="1414975346"/>
    <b v="0"/>
    <n v="229"/>
    <b v="1"/>
    <s v="publishing/nonfiction"/>
    <x v="35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n v="1383327440"/>
    <b v="0"/>
    <n v="108"/>
    <b v="1"/>
    <s v="publishing/nonfiction"/>
    <x v="136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n v="1390890987"/>
    <b v="0"/>
    <n v="108"/>
    <b v="1"/>
    <s v="publishing/nonfiction"/>
    <x v="108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n v="1414765794"/>
    <b v="0"/>
    <n v="41"/>
    <b v="1"/>
    <s v="publishing/nonfiction"/>
    <x v="13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n v="1404907429"/>
    <b v="0"/>
    <n v="139"/>
    <b v="1"/>
    <s v="publishing/nonfiction"/>
    <x v="137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n v="1433647882"/>
    <b v="0"/>
    <n v="19"/>
    <b v="1"/>
    <s v="publishing/nonfiction"/>
    <x v="13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x v="550"/>
    <x v="0"/>
    <s v="US"/>
    <s v="USD"/>
    <x v="741"/>
    <n v="1367940806"/>
    <b v="0"/>
    <n v="94"/>
    <b v="1"/>
    <s v="publishing/nonfiction"/>
    <x v="21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n v="1392847312"/>
    <b v="0"/>
    <n v="23"/>
    <b v="1"/>
    <s v="publishing/nonfiction"/>
    <x v="38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n v="1332435685"/>
    <b v="0"/>
    <n v="15"/>
    <b v="1"/>
    <s v="publishing/nonfiction"/>
    <x v="34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n v="1352847503"/>
    <b v="0"/>
    <n v="62"/>
    <b v="1"/>
    <s v="publishing/nonfiction"/>
    <x v="21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n v="1364996645"/>
    <b v="0"/>
    <n v="74"/>
    <b v="1"/>
    <s v="publishing/nonfiction"/>
    <x v="9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x v="555"/>
    <x v="0"/>
    <s v="US"/>
    <s v="USD"/>
    <x v="746"/>
    <n v="1346806909"/>
    <b v="0"/>
    <n v="97"/>
    <b v="1"/>
    <s v="publishing/nonfiction"/>
    <x v="38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n v="1418649019"/>
    <b v="0"/>
    <n v="55"/>
    <b v="1"/>
    <s v="publishing/nonfiction"/>
    <x v="8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n v="1405109966"/>
    <b v="0"/>
    <n v="44"/>
    <b v="1"/>
    <s v="publishing/nonfiction"/>
    <x v="8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n v="1483050930"/>
    <b v="0"/>
    <n v="110"/>
    <b v="1"/>
    <s v="publishing/nonfiction"/>
    <x v="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n v="1359147872"/>
    <b v="0"/>
    <n v="59"/>
    <b v="1"/>
    <s v="publishing/nonfiction"/>
    <x v="3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n v="1308496075"/>
    <b v="0"/>
    <n v="62"/>
    <b v="1"/>
    <s v="publishing/nonfiction"/>
    <x v="17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n v="1474884417"/>
    <b v="0"/>
    <n v="105"/>
    <b v="1"/>
    <s v="publishing/nonfiction"/>
    <x v="20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n v="1421330991"/>
    <b v="0"/>
    <n v="26"/>
    <b v="1"/>
    <s v="publishing/nonfiction"/>
    <x v="30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n v="1354816721"/>
    <b v="0"/>
    <n v="49"/>
    <b v="1"/>
    <s v="publishing/nonfiction"/>
    <x v="3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n v="1366381877"/>
    <b v="0"/>
    <n v="68"/>
    <b v="1"/>
    <s v="publishing/nonfiction"/>
    <x v="21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n v="1297880659"/>
    <b v="0"/>
    <n v="22"/>
    <b v="1"/>
    <s v="publishing/nonfiction"/>
    <x v="90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n v="1353547114"/>
    <b v="0"/>
    <n v="18"/>
    <b v="1"/>
    <s v="publishing/nonfiction"/>
    <x v="1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s v="US"/>
    <s v="USD"/>
    <x v="758"/>
    <n v="1283976268"/>
    <b v="0"/>
    <n v="19"/>
    <b v="1"/>
    <s v="publishing/nonfiction"/>
    <x v="21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n v="1401436539"/>
    <b v="0"/>
    <n v="99"/>
    <b v="1"/>
    <s v="publishing/nonfiction"/>
    <x v="21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n v="1477592413"/>
    <b v="0"/>
    <n v="0"/>
    <b v="0"/>
    <s v="publishing/fiction"/>
    <x v="5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n v="1388772126"/>
    <b v="0"/>
    <n v="6"/>
    <b v="0"/>
    <s v="publishing/fiction"/>
    <x v="62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n v="1479328570"/>
    <b v="0"/>
    <n v="0"/>
    <b v="0"/>
    <s v="publishing/fiction"/>
    <x v="5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n v="1373971408"/>
    <b v="0"/>
    <n v="1"/>
    <b v="0"/>
    <s v="publishing/fiction"/>
    <x v="5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n v="1439266161"/>
    <b v="0"/>
    <n v="0"/>
    <b v="0"/>
    <s v="publishing/fiction"/>
    <x v="5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n v="1411131684"/>
    <b v="0"/>
    <n v="44"/>
    <b v="0"/>
    <s v="publishing/fiction"/>
    <x v="71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n v="1421520483"/>
    <b v="0"/>
    <n v="0"/>
    <b v="0"/>
    <s v="publishing/fiction"/>
    <x v="5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n v="1429586810"/>
    <b v="0"/>
    <n v="3"/>
    <b v="0"/>
    <s v="publishing/fiction"/>
    <x v="65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n v="1384577890"/>
    <b v="0"/>
    <n v="0"/>
    <b v="0"/>
    <s v="publishing/fiction"/>
    <x v="5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n v="1385510094"/>
    <b v="0"/>
    <n v="52"/>
    <b v="0"/>
    <s v="publishing/fiction"/>
    <x v="139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n v="1358294369"/>
    <b v="0"/>
    <n v="0"/>
    <b v="0"/>
    <s v="publishing/fiction"/>
    <x v="5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n v="1449863202"/>
    <b v="0"/>
    <n v="1"/>
    <b v="0"/>
    <s v="publishing/fiction"/>
    <x v="5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n v="1252718519"/>
    <b v="0"/>
    <n v="1"/>
    <b v="0"/>
    <s v="publishing/fiction"/>
    <x v="56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n v="1428341985"/>
    <b v="0"/>
    <n v="2"/>
    <b v="0"/>
    <s v="publishing/fiction"/>
    <x v="60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n v="1390589018"/>
    <b v="0"/>
    <n v="9"/>
    <b v="0"/>
    <s v="publishing/fiction"/>
    <x v="14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n v="1321406795"/>
    <b v="0"/>
    <n v="5"/>
    <b v="0"/>
    <s v="publishing/fiction"/>
    <x v="53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n v="1441297645"/>
    <b v="0"/>
    <n v="57"/>
    <b v="0"/>
    <s v="publishing/fiction"/>
    <x v="76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n v="1372721577"/>
    <b v="0"/>
    <n v="3"/>
    <b v="0"/>
    <s v="publishing/fiction"/>
    <x v="60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n v="1396284680"/>
    <b v="0"/>
    <n v="1"/>
    <b v="0"/>
    <s v="publishing/fiction"/>
    <x v="5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n v="1284567905"/>
    <b v="0"/>
    <n v="6"/>
    <b v="0"/>
    <s v="publishing/fiction"/>
    <x v="56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n v="1301847025"/>
    <b v="0"/>
    <n v="27"/>
    <b v="1"/>
    <s v="music/rock"/>
    <x v="3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n v="1368057674"/>
    <b v="0"/>
    <n v="25"/>
    <b v="1"/>
    <s v="music/rock"/>
    <x v="18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n v="1343326302"/>
    <b v="0"/>
    <n v="14"/>
    <b v="1"/>
    <s v="music/rock"/>
    <x v="8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n v="1332182049"/>
    <b v="0"/>
    <n v="35"/>
    <b v="1"/>
    <s v="music/rock"/>
    <x v="34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n v="1391571319"/>
    <b v="0"/>
    <n v="10"/>
    <b v="1"/>
    <s v="music/rock"/>
    <x v="3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n v="1359468915"/>
    <b v="0"/>
    <n v="29"/>
    <b v="1"/>
    <s v="music/rock"/>
    <x v="14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n v="1331774434"/>
    <b v="0"/>
    <n v="44"/>
    <b v="1"/>
    <s v="music/rock"/>
    <x v="1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n v="1380726226"/>
    <b v="0"/>
    <n v="17"/>
    <b v="1"/>
    <s v="music/rock"/>
    <x v="35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n v="1338336588"/>
    <b v="0"/>
    <n v="34"/>
    <b v="1"/>
    <s v="music/rock"/>
    <x v="142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n v="1357187280"/>
    <b v="0"/>
    <n v="14"/>
    <b v="1"/>
    <s v="music/rock"/>
    <x v="15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n v="1357088939"/>
    <b v="0"/>
    <n v="156"/>
    <b v="1"/>
    <s v="music/rock"/>
    <x v="12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n v="1381430646"/>
    <b v="0"/>
    <n v="128"/>
    <b v="1"/>
    <s v="music/rock"/>
    <x v="3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s v="US"/>
    <s v="USD"/>
    <x v="792"/>
    <n v="1381265883"/>
    <b v="0"/>
    <n v="60"/>
    <b v="1"/>
    <s v="music/rock"/>
    <x v="8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n v="1371491244"/>
    <b v="0"/>
    <n v="32"/>
    <b v="1"/>
    <s v="music/rock"/>
    <x v="3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n v="1310438737"/>
    <b v="0"/>
    <n v="53"/>
    <b v="1"/>
    <s v="music/rock"/>
    <x v="2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n v="1330094566"/>
    <b v="0"/>
    <n v="184"/>
    <b v="1"/>
    <s v="music/rock"/>
    <x v="20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n v="1376687485"/>
    <b v="0"/>
    <n v="90"/>
    <b v="1"/>
    <s v="music/rock"/>
    <x v="7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n v="1332978688"/>
    <b v="0"/>
    <n v="71"/>
    <b v="1"/>
    <s v="music/rock"/>
    <x v="29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n v="1409494187"/>
    <b v="0"/>
    <n v="87"/>
    <b v="1"/>
    <s v="music/rock"/>
    <x v="41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n v="1332950446"/>
    <b v="0"/>
    <n v="28"/>
    <b v="1"/>
    <s v="music/rock"/>
    <x v="8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n v="1407839054"/>
    <b v="0"/>
    <n v="56"/>
    <b v="1"/>
    <s v="music/rock"/>
    <x v="143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n v="1306955120"/>
    <b v="0"/>
    <n v="51"/>
    <b v="1"/>
    <s v="music/rock"/>
    <x v="20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n v="1343867524"/>
    <b v="0"/>
    <n v="75"/>
    <b v="1"/>
    <s v="music/rock"/>
    <x v="7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n v="1304376478"/>
    <b v="0"/>
    <n v="38"/>
    <b v="1"/>
    <s v="music/rock"/>
    <x v="4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n v="1309919526"/>
    <b v="0"/>
    <n v="18"/>
    <b v="1"/>
    <s v="music/rock"/>
    <x v="8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n v="1306525512"/>
    <b v="0"/>
    <n v="54"/>
    <b v="1"/>
    <s v="music/rock"/>
    <x v="2"/>
    <n v="58.33"/>
    <x v="4"/>
    <x v="11"/>
    <x v="805"/>
    <d v="2011-07-16T23:00:00"/>
    <x v="6"/>
  </r>
  <r>
    <n v="806"/>
    <s v="Golden Animals NEW Album!"/>
    <s v="Help Golden Animals finish their NEW Album!"/>
    <x v="6"/>
    <x v="603"/>
    <x v="0"/>
    <s v="US"/>
    <s v="USD"/>
    <x v="806"/>
    <n v="1312821339"/>
    <b v="0"/>
    <n v="71"/>
    <b v="1"/>
    <s v="music/rock"/>
    <x v="3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x v="604"/>
    <x v="0"/>
    <s v="US"/>
    <s v="USD"/>
    <x v="807"/>
    <n v="1485270311"/>
    <b v="0"/>
    <n v="57"/>
    <b v="1"/>
    <s v="music/rock"/>
    <x v="2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n v="1416363886"/>
    <b v="0"/>
    <n v="43"/>
    <b v="1"/>
    <s v="music/rock"/>
    <x v="8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s v="US"/>
    <s v="USD"/>
    <x v="809"/>
    <n v="1387569630"/>
    <b v="0"/>
    <n v="52"/>
    <b v="1"/>
    <s v="music/rock"/>
    <x v="3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n v="1343870462"/>
    <b v="0"/>
    <n v="27"/>
    <b v="1"/>
    <s v="music/rock"/>
    <x v="2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s v="US"/>
    <s v="USD"/>
    <x v="811"/>
    <n v="1371569202"/>
    <b v="0"/>
    <n v="12"/>
    <b v="1"/>
    <s v="music/rock"/>
    <x v="3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n v="1357604752"/>
    <b v="0"/>
    <n v="33"/>
    <b v="1"/>
    <s v="music/rock"/>
    <x v="143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s v="US"/>
    <s v="USD"/>
    <x v="813"/>
    <n v="1340233365"/>
    <b v="0"/>
    <n v="96"/>
    <b v="1"/>
    <s v="music/rock"/>
    <x v="12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n v="1305568201"/>
    <b v="0"/>
    <n v="28"/>
    <b v="1"/>
    <s v="music/rock"/>
    <x v="3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x v="611"/>
    <x v="0"/>
    <s v="US"/>
    <s v="USD"/>
    <x v="815"/>
    <n v="1412287303"/>
    <b v="0"/>
    <n v="43"/>
    <b v="1"/>
    <s v="music/rock"/>
    <x v="13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n v="1362776043"/>
    <b v="0"/>
    <n v="205"/>
    <b v="1"/>
    <s v="music/rock"/>
    <x v="41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n v="1326810211"/>
    <b v="0"/>
    <n v="23"/>
    <b v="1"/>
    <s v="music/rock"/>
    <x v="0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n v="1343682681"/>
    <b v="0"/>
    <n v="19"/>
    <b v="1"/>
    <s v="music/rock"/>
    <x v="94"/>
    <n v="28.68"/>
    <x v="4"/>
    <x v="11"/>
    <x v="818"/>
    <d v="2012-08-07T17:01:00"/>
    <x v="5"/>
  </r>
  <r>
    <n v="819"/>
    <s v="Winter Tour"/>
    <s v="We are touring the Southeast in support of our new EP"/>
    <x v="44"/>
    <x v="140"/>
    <x v="0"/>
    <s v="US"/>
    <s v="USD"/>
    <x v="819"/>
    <n v="1386806254"/>
    <b v="0"/>
    <n v="14"/>
    <b v="1"/>
    <s v="music/rock"/>
    <x v="15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n v="1399666342"/>
    <b v="0"/>
    <n v="38"/>
    <b v="1"/>
    <s v="music/rock"/>
    <x v="8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n v="1427753265"/>
    <b v="0"/>
    <n v="78"/>
    <b v="1"/>
    <s v="music/rock"/>
    <x v="8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n v="1346885050"/>
    <b v="0"/>
    <n v="69"/>
    <b v="1"/>
    <s v="music/rock"/>
    <x v="17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n v="1424474452"/>
    <b v="0"/>
    <n v="33"/>
    <b v="1"/>
    <s v="music/rock"/>
    <x v="144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n v="1268459318"/>
    <b v="0"/>
    <n v="54"/>
    <b v="1"/>
    <s v="music/rock"/>
    <x v="8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s v="US"/>
    <s v="USD"/>
    <x v="825"/>
    <n v="1349335284"/>
    <b v="0"/>
    <n v="99"/>
    <b v="1"/>
    <s v="music/rock"/>
    <x v="8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n v="1330908930"/>
    <b v="0"/>
    <n v="49"/>
    <b v="1"/>
    <s v="music/rock"/>
    <x v="7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n v="1326972107"/>
    <b v="0"/>
    <n v="11"/>
    <b v="1"/>
    <s v="music/rock"/>
    <x v="3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n v="1339549982"/>
    <b v="0"/>
    <n v="38"/>
    <b v="1"/>
    <s v="music/rock"/>
    <x v="13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n v="1463253240"/>
    <b v="0"/>
    <n v="16"/>
    <b v="1"/>
    <s v="music/rock"/>
    <x v="3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n v="1361363825"/>
    <b v="0"/>
    <n v="32"/>
    <b v="1"/>
    <s v="music/rock"/>
    <x v="29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s v="US"/>
    <s v="USD"/>
    <x v="831"/>
    <n v="1332948694"/>
    <b v="0"/>
    <n v="20"/>
    <b v="1"/>
    <s v="music/rock"/>
    <x v="145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n v="1321978335"/>
    <b v="0"/>
    <n v="154"/>
    <b v="1"/>
    <s v="music/rock"/>
    <x v="7"/>
    <n v="97.99"/>
    <x v="4"/>
    <x v="11"/>
    <x v="832"/>
    <d v="2012-01-21T08:13:00"/>
    <x v="6"/>
  </r>
  <r>
    <n v="833"/>
    <s v="Ragman Rolls"/>
    <s v="This is an American rock album."/>
    <x v="12"/>
    <x v="627"/>
    <x v="0"/>
    <s v="US"/>
    <s v="USD"/>
    <x v="833"/>
    <n v="1395349475"/>
    <b v="0"/>
    <n v="41"/>
    <b v="1"/>
    <s v="music/rock"/>
    <x v="21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n v="1369770292"/>
    <b v="0"/>
    <n v="75"/>
    <b v="1"/>
    <s v="music/rock"/>
    <x v="26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n v="1333709958"/>
    <b v="0"/>
    <n v="40"/>
    <b v="1"/>
    <s v="music/rock"/>
    <x v="16"/>
    <n v="58.63"/>
    <x v="4"/>
    <x v="11"/>
    <x v="835"/>
    <d v="2012-05-19T03:00:00"/>
    <x v="5"/>
  </r>
  <r>
    <n v="836"/>
    <s v="DESMADRE Full Album + Press Kit"/>
    <s v="An album you can bring home to mom."/>
    <x v="10"/>
    <x v="630"/>
    <x v="0"/>
    <s v="US"/>
    <s v="USD"/>
    <x v="836"/>
    <n v="1378516918"/>
    <b v="0"/>
    <n v="46"/>
    <b v="1"/>
    <s v="music/rock"/>
    <x v="7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n v="1396396662"/>
    <b v="0"/>
    <n v="62"/>
    <b v="1"/>
    <s v="music/rock"/>
    <x v="108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n v="1324243985"/>
    <b v="0"/>
    <n v="61"/>
    <b v="1"/>
    <s v="music/rock"/>
    <x v="14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n v="1345745956"/>
    <b v="0"/>
    <n v="96"/>
    <b v="1"/>
    <s v="music/rock"/>
    <x v="16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n v="1472102787"/>
    <b v="0"/>
    <n v="190"/>
    <b v="1"/>
    <s v="music/metal"/>
    <x v="28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n v="1413058063"/>
    <b v="1"/>
    <n v="94"/>
    <b v="1"/>
    <s v="music/metal"/>
    <x v="7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n v="1378735983"/>
    <b v="1"/>
    <n v="39"/>
    <b v="1"/>
    <s v="music/metal"/>
    <x v="3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n v="1479708680"/>
    <b v="0"/>
    <n v="127"/>
    <b v="1"/>
    <s v="music/metal"/>
    <x v="128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n v="1411489552"/>
    <b v="1"/>
    <n v="159"/>
    <b v="1"/>
    <s v="music/metal"/>
    <x v="146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n v="1469595396"/>
    <b v="0"/>
    <n v="177"/>
    <b v="1"/>
    <s v="music/metal"/>
    <x v="28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n v="1393233855"/>
    <b v="0"/>
    <n v="47"/>
    <b v="1"/>
    <s v="music/metal"/>
    <x v="108"/>
    <n v="28.55"/>
    <x v="4"/>
    <x v="12"/>
    <x v="846"/>
    <d v="2014-03-10T14:00:00"/>
    <x v="3"/>
  </r>
  <r>
    <n v="847"/>
    <s v="CENTROPYMUSIC"/>
    <s v="MUSIC WITH MEANING!  MUSIC THAT MATTERS!!!"/>
    <x v="185"/>
    <x v="115"/>
    <x v="0"/>
    <s v="US"/>
    <s v="USD"/>
    <x v="847"/>
    <n v="1433963376"/>
    <b v="0"/>
    <n v="1"/>
    <b v="1"/>
    <s v="music/metal"/>
    <x v="8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n v="1426446033"/>
    <b v="0"/>
    <n v="16"/>
    <b v="1"/>
    <s v="music/metal"/>
    <x v="8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n v="1424057664"/>
    <b v="0"/>
    <n v="115"/>
    <b v="1"/>
    <s v="music/metal"/>
    <x v="28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n v="1458762717"/>
    <b v="0"/>
    <n v="133"/>
    <b v="1"/>
    <s v="music/metal"/>
    <x v="19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n v="1464815253"/>
    <b v="0"/>
    <n v="70"/>
    <b v="1"/>
    <s v="music/metal"/>
    <x v="22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n v="1476386395"/>
    <b v="0"/>
    <n v="62"/>
    <b v="1"/>
    <s v="music/metal"/>
    <x v="2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n v="1421524709"/>
    <b v="0"/>
    <n v="10"/>
    <b v="1"/>
    <s v="music/metal"/>
    <x v="8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n v="1480309546"/>
    <b v="0"/>
    <n v="499"/>
    <b v="1"/>
    <s v="music/metal"/>
    <x v="90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n v="1466737217"/>
    <b v="0"/>
    <n v="47"/>
    <b v="1"/>
    <s v="music/metal"/>
    <x v="3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n v="1472282956"/>
    <b v="0"/>
    <n v="28"/>
    <b v="1"/>
    <s v="music/metal"/>
    <x v="147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n v="1444831031"/>
    <b v="0"/>
    <n v="24"/>
    <b v="1"/>
    <s v="music/metal"/>
    <x v="8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n v="1426528418"/>
    <b v="0"/>
    <n v="76"/>
    <b v="1"/>
    <s v="music/metal"/>
    <x v="12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n v="1430768468"/>
    <b v="0"/>
    <n v="98"/>
    <b v="1"/>
    <s v="music/metal"/>
    <x v="2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n v="1382528113"/>
    <b v="0"/>
    <n v="48"/>
    <b v="0"/>
    <s v="music/jazz"/>
    <x v="82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n v="1471475404"/>
    <b v="0"/>
    <n v="2"/>
    <b v="0"/>
    <s v="music/jazz"/>
    <x v="53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n v="1381583948"/>
    <b v="0"/>
    <n v="4"/>
    <b v="0"/>
    <s v="music/jazz"/>
    <x v="5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n v="1326422966"/>
    <b v="0"/>
    <n v="5"/>
    <b v="0"/>
    <s v="music/jazz"/>
    <x v="62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n v="1379990038"/>
    <b v="0"/>
    <n v="79"/>
    <b v="0"/>
    <s v="music/jazz"/>
    <x v="7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n v="1353177197"/>
    <b v="0"/>
    <n v="2"/>
    <b v="0"/>
    <s v="music/jazz"/>
    <x v="53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n v="1421853518"/>
    <b v="0"/>
    <n v="11"/>
    <b v="0"/>
    <s v="music/jazz"/>
    <x v="82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n v="1254450706"/>
    <b v="0"/>
    <n v="11"/>
    <b v="0"/>
    <s v="music/jazz"/>
    <x v="148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n v="1386463198"/>
    <b v="0"/>
    <n v="1"/>
    <b v="0"/>
    <s v="music/jazz"/>
    <x v="5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n v="1362860257"/>
    <b v="0"/>
    <n v="3"/>
    <b v="0"/>
    <s v="music/jazz"/>
    <x v="81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n v="1375403523"/>
    <b v="0"/>
    <n v="5"/>
    <b v="0"/>
    <s v="music/jazz"/>
    <x v="5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n v="1383139695"/>
    <b v="0"/>
    <n v="12"/>
    <b v="0"/>
    <s v="music/jazz"/>
    <x v="62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n v="1295898527"/>
    <b v="0"/>
    <n v="2"/>
    <b v="0"/>
    <s v="music/jazz"/>
    <x v="60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n v="1349150440"/>
    <b v="0"/>
    <n v="5"/>
    <b v="0"/>
    <s v="music/jazz"/>
    <x v="60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n v="1365084034"/>
    <b v="0"/>
    <n v="21"/>
    <b v="0"/>
    <s v="music/jazz"/>
    <x v="148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n v="1441128131"/>
    <b v="0"/>
    <n v="0"/>
    <b v="0"/>
    <s v="music/jazz"/>
    <x v="50"/>
    <n v="0"/>
    <x v="4"/>
    <x v="13"/>
    <x v="875"/>
    <d v="2015-09-21T17:22:11"/>
    <x v="0"/>
  </r>
  <r>
    <n v="876"/>
    <s v="Sound Of Dobells"/>
    <s v="What was the greatest record shop ever?  DOBELLS!"/>
    <x v="189"/>
    <x v="656"/>
    <x v="2"/>
    <s v="GB"/>
    <s v="GBP"/>
    <x v="876"/>
    <n v="1357127727"/>
    <b v="0"/>
    <n v="45"/>
    <b v="0"/>
    <s v="music/jazz"/>
    <x v="139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n v="1384887360"/>
    <b v="0"/>
    <n v="29"/>
    <b v="0"/>
    <s v="music/jazz"/>
    <x v="149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n v="1290490524"/>
    <b v="0"/>
    <n v="2"/>
    <b v="0"/>
    <s v="music/jazz"/>
    <x v="60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n v="1336506905"/>
    <b v="0"/>
    <n v="30"/>
    <b v="0"/>
    <s v="music/jazz"/>
    <x v="134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n v="1348731738"/>
    <b v="0"/>
    <n v="8"/>
    <b v="0"/>
    <s v="music/indie rock"/>
    <x v="56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n v="1322632886"/>
    <b v="0"/>
    <n v="1"/>
    <b v="0"/>
    <s v="music/indie rock"/>
    <x v="60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n v="1312490350"/>
    <b v="0"/>
    <n v="14"/>
    <b v="0"/>
    <s v="music/indie rock"/>
    <x v="68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n v="1451773635"/>
    <b v="0"/>
    <n v="24"/>
    <b v="0"/>
    <s v="music/indie rock"/>
    <x v="67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n v="1331666146"/>
    <b v="0"/>
    <n v="2"/>
    <b v="0"/>
    <s v="music/indie rock"/>
    <x v="60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n v="1481322911"/>
    <b v="0"/>
    <n v="21"/>
    <b v="0"/>
    <s v="music/indie rock"/>
    <x v="150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n v="1471812813"/>
    <b v="0"/>
    <n v="7"/>
    <b v="0"/>
    <s v="music/indie rock"/>
    <x v="139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n v="1335567655"/>
    <b v="0"/>
    <n v="0"/>
    <b v="0"/>
    <s v="music/indie rock"/>
    <x v="5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n v="1311789885"/>
    <b v="0"/>
    <n v="4"/>
    <b v="0"/>
    <s v="music/indie rock"/>
    <x v="113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n v="1409942943"/>
    <b v="0"/>
    <n v="32"/>
    <b v="0"/>
    <s v="music/indie rock"/>
    <x v="114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n v="1382460379"/>
    <b v="0"/>
    <n v="4"/>
    <b v="0"/>
    <s v="music/indie rock"/>
    <x v="65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n v="1405989930"/>
    <b v="0"/>
    <n v="9"/>
    <b v="0"/>
    <s v="music/indie rock"/>
    <x v="56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n v="1273121283"/>
    <b v="0"/>
    <n v="17"/>
    <b v="0"/>
    <s v="music/indie rock"/>
    <x v="139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n v="1425331963"/>
    <b v="0"/>
    <n v="5"/>
    <b v="0"/>
    <s v="music/indie rock"/>
    <x v="54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n v="1462577610"/>
    <b v="0"/>
    <n v="53"/>
    <b v="0"/>
    <s v="music/indie rock"/>
    <x v="115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n v="1284087829"/>
    <b v="0"/>
    <n v="7"/>
    <b v="0"/>
    <s v="music/indie rock"/>
    <x v="53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n v="1438549026"/>
    <b v="0"/>
    <n v="72"/>
    <b v="0"/>
    <s v="music/indie rock"/>
    <x v="67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n v="1351528308"/>
    <b v="0"/>
    <n v="0"/>
    <b v="0"/>
    <s v="music/indie rock"/>
    <x v="5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n v="1322763110"/>
    <b v="0"/>
    <n v="2"/>
    <b v="0"/>
    <s v="music/indie rock"/>
    <x v="56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n v="1302661362"/>
    <b v="0"/>
    <n v="8"/>
    <b v="0"/>
    <s v="music/indie rock"/>
    <x v="121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n v="1456777402"/>
    <b v="0"/>
    <n v="2"/>
    <b v="0"/>
    <s v="music/jazz"/>
    <x v="5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n v="1272050914"/>
    <b v="0"/>
    <n v="0"/>
    <b v="0"/>
    <s v="music/jazz"/>
    <x v="5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n v="1404947422"/>
    <b v="0"/>
    <n v="3"/>
    <b v="0"/>
    <s v="music/jazz"/>
    <x v="5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n v="1346180780"/>
    <b v="0"/>
    <n v="4"/>
    <b v="0"/>
    <s v="music/jazz"/>
    <x v="56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n v="1449194137"/>
    <b v="0"/>
    <n v="3"/>
    <b v="0"/>
    <s v="music/jazz"/>
    <x v="5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n v="1290663926"/>
    <b v="0"/>
    <n v="6"/>
    <b v="0"/>
    <s v="music/jazz"/>
    <x v="56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s v="US"/>
    <s v="USD"/>
    <x v="906"/>
    <n v="1392093190"/>
    <b v="0"/>
    <n v="0"/>
    <b v="0"/>
    <s v="music/jazz"/>
    <x v="5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n v="1313123823"/>
    <b v="0"/>
    <n v="0"/>
    <b v="0"/>
    <s v="music/jazz"/>
    <x v="5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n v="1276283655"/>
    <b v="0"/>
    <n v="0"/>
    <b v="0"/>
    <s v="music/jazz"/>
    <x v="5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n v="1340296440"/>
    <b v="0"/>
    <n v="8"/>
    <b v="0"/>
    <s v="music/jazz"/>
    <x v="56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n v="1483362319"/>
    <b v="0"/>
    <n v="5"/>
    <b v="0"/>
    <s v="music/jazz"/>
    <x v="66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n v="1388707645"/>
    <b v="0"/>
    <n v="0"/>
    <b v="0"/>
    <s v="music/jazz"/>
    <x v="5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n v="1350009447"/>
    <b v="0"/>
    <n v="2"/>
    <b v="0"/>
    <s v="music/jazz"/>
    <x v="60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n v="1333596019"/>
    <b v="0"/>
    <n v="24"/>
    <b v="0"/>
    <s v="music/jazz"/>
    <x v="113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n v="1343326747"/>
    <b v="0"/>
    <n v="0"/>
    <b v="0"/>
    <s v="music/jazz"/>
    <x v="5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n v="1327853914"/>
    <b v="0"/>
    <n v="9"/>
    <b v="0"/>
    <s v="music/jazz"/>
    <x v="52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n v="1284409734"/>
    <b v="0"/>
    <n v="0"/>
    <b v="0"/>
    <s v="music/jazz"/>
    <x v="5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n v="1402612730"/>
    <b v="0"/>
    <n v="1"/>
    <b v="0"/>
    <s v="music/jazz"/>
    <x v="60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n v="1414879161"/>
    <b v="0"/>
    <n v="10"/>
    <b v="0"/>
    <s v="music/jazz"/>
    <x v="62"/>
    <n v="19.600000000000001"/>
    <x v="4"/>
    <x v="13"/>
    <x v="918"/>
    <d v="2014-12-01T22:59:21"/>
    <x v="3"/>
  </r>
  <r>
    <n v="919"/>
    <s v="Jazz CD:  Out of The Blue"/>
    <s v="Cool jazz with a New Orleans flavor."/>
    <x v="22"/>
    <x v="173"/>
    <x v="2"/>
    <s v="US"/>
    <s v="USD"/>
    <x v="919"/>
    <n v="1352906645"/>
    <b v="0"/>
    <n v="1"/>
    <b v="0"/>
    <s v="music/jazz"/>
    <x v="60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n v="1381853222"/>
    <b v="0"/>
    <n v="0"/>
    <b v="0"/>
    <s v="music/jazz"/>
    <x v="5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n v="1320033976"/>
    <b v="0"/>
    <n v="20"/>
    <b v="0"/>
    <s v="music/jazz"/>
    <x v="134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n v="1409143393"/>
    <b v="0"/>
    <n v="30"/>
    <b v="0"/>
    <s v="music/jazz"/>
    <x v="70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n v="1414018923"/>
    <b v="0"/>
    <n v="6"/>
    <b v="0"/>
    <s v="music/jazz"/>
    <x v="53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n v="1358203069"/>
    <b v="0"/>
    <n v="15"/>
    <b v="0"/>
    <s v="music/jazz"/>
    <x v="57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n v="1382994511"/>
    <b v="0"/>
    <n v="5"/>
    <b v="0"/>
    <s v="music/jazz"/>
    <x v="56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n v="1276043330"/>
    <b v="0"/>
    <n v="0"/>
    <b v="0"/>
    <s v="music/jazz"/>
    <x v="5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x v="117"/>
    <x v="2"/>
    <s v="US"/>
    <s v="USD"/>
    <x v="927"/>
    <n v="1334432695"/>
    <b v="0"/>
    <n v="0"/>
    <b v="0"/>
    <s v="music/jazz"/>
    <x v="5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n v="1348864913"/>
    <b v="0"/>
    <n v="28"/>
    <b v="0"/>
    <s v="music/jazz"/>
    <x v="57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n v="1331358169"/>
    <b v="0"/>
    <n v="0"/>
    <b v="0"/>
    <s v="music/jazz"/>
    <x v="5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n v="1273874306"/>
    <b v="0"/>
    <n v="5"/>
    <b v="0"/>
    <s v="music/jazz"/>
    <x v="151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n v="1392021502"/>
    <b v="0"/>
    <n v="7"/>
    <b v="0"/>
    <s v="music/jazz"/>
    <x v="113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s v="US"/>
    <s v="USD"/>
    <x v="932"/>
    <n v="1360106145"/>
    <b v="0"/>
    <n v="30"/>
    <b v="0"/>
    <s v="music/jazz"/>
    <x v="77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n v="1394683409"/>
    <b v="0"/>
    <n v="2"/>
    <b v="0"/>
    <s v="music/jazz"/>
    <x v="52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n v="1396633284"/>
    <b v="0"/>
    <n v="30"/>
    <b v="0"/>
    <s v="music/jazz"/>
    <x v="75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n v="1451462429"/>
    <b v="0"/>
    <n v="2"/>
    <b v="0"/>
    <s v="music/jazz"/>
    <x v="60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n v="1323131689"/>
    <b v="0"/>
    <n v="0"/>
    <b v="0"/>
    <s v="music/jazz"/>
    <x v="5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n v="1380913757"/>
    <b v="0"/>
    <n v="2"/>
    <b v="0"/>
    <s v="music/jazz"/>
    <x v="60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n v="1343993448"/>
    <b v="0"/>
    <n v="1"/>
    <b v="0"/>
    <s v="music/jazz"/>
    <x v="5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n v="1369246738"/>
    <b v="0"/>
    <n v="2"/>
    <b v="0"/>
    <s v="music/jazz"/>
    <x v="60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n v="1435363926"/>
    <b v="0"/>
    <n v="14"/>
    <b v="0"/>
    <s v="technology/wearables"/>
    <x v="123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n v="1484101145"/>
    <b v="0"/>
    <n v="31"/>
    <b v="0"/>
    <s v="technology/wearables"/>
    <x v="53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n v="1452716060"/>
    <b v="0"/>
    <n v="16"/>
    <b v="0"/>
    <s v="technology/wearables"/>
    <x v="114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x v="683"/>
    <x v="2"/>
    <s v="US"/>
    <s v="USD"/>
    <x v="943"/>
    <n v="1477843305"/>
    <b v="0"/>
    <n v="12"/>
    <b v="0"/>
    <s v="technology/wearables"/>
    <x v="54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n v="1458050450"/>
    <b v="0"/>
    <n v="96"/>
    <b v="0"/>
    <s v="technology/wearables"/>
    <x v="55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n v="1482958626"/>
    <b v="0"/>
    <n v="16"/>
    <b v="0"/>
    <s v="technology/wearables"/>
    <x v="53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s v="US"/>
    <s v="USD"/>
    <x v="946"/>
    <n v="1470852048"/>
    <b v="0"/>
    <n v="5"/>
    <b v="0"/>
    <s v="technology/wearables"/>
    <x v="53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n v="1462128306"/>
    <b v="0"/>
    <n v="0"/>
    <b v="0"/>
    <s v="technology/wearables"/>
    <x v="5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n v="1455220364"/>
    <b v="0"/>
    <n v="8"/>
    <b v="0"/>
    <s v="technology/wearables"/>
    <x v="81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n v="1450832576"/>
    <b v="0"/>
    <n v="7"/>
    <b v="0"/>
    <s v="technology/wearables"/>
    <x v="60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n v="1450461661"/>
    <b v="0"/>
    <n v="24"/>
    <b v="0"/>
    <s v="technology/wearables"/>
    <x v="58"/>
    <n v="58.42"/>
    <x v="2"/>
    <x v="8"/>
    <x v="950"/>
    <d v="2016-01-17T18:01:01"/>
    <x v="0"/>
  </r>
  <r>
    <n v="951"/>
    <s v="Smart Harness"/>
    <s v="Revolutionizing the way we walk our dogs!"/>
    <x v="63"/>
    <x v="689"/>
    <x v="2"/>
    <s v="US"/>
    <s v="USD"/>
    <x v="951"/>
    <n v="1461166872"/>
    <b v="0"/>
    <n v="121"/>
    <b v="0"/>
    <s v="technology/wearables"/>
    <x v="151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s v="US"/>
    <s v="USD"/>
    <x v="952"/>
    <n v="1476888212"/>
    <b v="0"/>
    <n v="196"/>
    <b v="0"/>
    <s v="technology/wearables"/>
    <x v="67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n v="1419566199"/>
    <b v="0"/>
    <n v="5"/>
    <b v="0"/>
    <s v="technology/wearables"/>
    <x v="60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n v="1436472039"/>
    <b v="0"/>
    <n v="73"/>
    <b v="0"/>
    <s v="technology/wearables"/>
    <x v="152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n v="1470294300"/>
    <b v="0"/>
    <n v="93"/>
    <b v="0"/>
    <s v="technology/wearables"/>
    <x v="52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n v="1424901359"/>
    <b v="0"/>
    <n v="17"/>
    <b v="0"/>
    <s v="technology/wearables"/>
    <x v="53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s v="US"/>
    <s v="USD"/>
    <x v="957"/>
    <n v="1476710133"/>
    <b v="0"/>
    <n v="7"/>
    <b v="0"/>
    <s v="technology/wearables"/>
    <x v="53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n v="1426792563"/>
    <b v="0"/>
    <n v="17"/>
    <b v="0"/>
    <s v="technology/wearables"/>
    <x v="57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n v="1419048665"/>
    <b v="0"/>
    <n v="171"/>
    <b v="0"/>
    <s v="technology/wearables"/>
    <x v="115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n v="1485874955"/>
    <b v="0"/>
    <n v="188"/>
    <b v="0"/>
    <s v="technology/wearables"/>
    <x v="132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n v="1483634335"/>
    <b v="0"/>
    <n v="110"/>
    <b v="0"/>
    <s v="technology/wearables"/>
    <x v="7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n v="1451927153"/>
    <b v="0"/>
    <n v="37"/>
    <b v="0"/>
    <s v="technology/wearables"/>
    <x v="5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x v="700"/>
    <x v="2"/>
    <s v="US"/>
    <s v="USD"/>
    <x v="963"/>
    <n v="1473693319"/>
    <b v="0"/>
    <n v="9"/>
    <b v="0"/>
    <s v="technology/wearables"/>
    <x v="60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n v="1437663919"/>
    <b v="0"/>
    <n v="29"/>
    <b v="0"/>
    <s v="technology/wearables"/>
    <x v="60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n v="1474676646"/>
    <b v="0"/>
    <n v="6"/>
    <b v="0"/>
    <s v="technology/wearables"/>
    <x v="60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n v="1473174932"/>
    <b v="0"/>
    <n v="30"/>
    <b v="0"/>
    <s v="technology/wearables"/>
    <x v="77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s v="US"/>
    <s v="USD"/>
    <x v="967"/>
    <n v="1456121174"/>
    <b v="0"/>
    <n v="81"/>
    <b v="0"/>
    <s v="technology/wearables"/>
    <x v="82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n v="1405542034"/>
    <b v="0"/>
    <n v="4"/>
    <b v="0"/>
    <s v="technology/wearables"/>
    <x v="60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s v="MX"/>
    <s v="MXN"/>
    <x v="969"/>
    <n v="1483773407"/>
    <b v="0"/>
    <n v="11"/>
    <b v="0"/>
    <s v="technology/wearables"/>
    <x v="153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n v="1481951853"/>
    <b v="0"/>
    <n v="14"/>
    <b v="0"/>
    <s v="technology/wearables"/>
    <x v="132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n v="1429290060"/>
    <b v="0"/>
    <n v="5"/>
    <b v="0"/>
    <s v="technology/wearables"/>
    <x v="5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n v="1407271598"/>
    <b v="0"/>
    <n v="45"/>
    <b v="0"/>
    <s v="technology/wearables"/>
    <x v="131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n v="1441844493"/>
    <b v="0"/>
    <n v="8"/>
    <b v="0"/>
    <s v="technology/wearables"/>
    <x v="53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n v="1456336756"/>
    <b v="0"/>
    <n v="3"/>
    <b v="0"/>
    <s v="technology/wearables"/>
    <x v="60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n v="1461948185"/>
    <b v="0"/>
    <n v="24"/>
    <b v="0"/>
    <s v="technology/wearables"/>
    <x v="56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n v="1435627497"/>
    <b v="0"/>
    <n v="18"/>
    <b v="0"/>
    <s v="technology/wearables"/>
    <x v="53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n v="1453502197"/>
    <b v="0"/>
    <n v="12"/>
    <b v="0"/>
    <s v="technology/wearables"/>
    <x v="122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n v="1453793101"/>
    <b v="0"/>
    <n v="123"/>
    <b v="0"/>
    <s v="technology/wearables"/>
    <x v="80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n v="1463392828"/>
    <b v="0"/>
    <n v="96"/>
    <b v="0"/>
    <s v="technology/wearables"/>
    <x v="154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n v="1413495722"/>
    <b v="0"/>
    <n v="31"/>
    <b v="0"/>
    <s v="technology/wearables"/>
    <x v="77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n v="1405032222"/>
    <b v="0"/>
    <n v="4"/>
    <b v="0"/>
    <s v="technology/wearables"/>
    <x v="5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n v="1472839486"/>
    <b v="0"/>
    <n v="3"/>
    <b v="0"/>
    <s v="technology/wearables"/>
    <x v="5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n v="1469289685"/>
    <b v="0"/>
    <n v="179"/>
    <b v="0"/>
    <s v="technology/wearables"/>
    <x v="75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n v="1424918808"/>
    <b v="0"/>
    <n v="3"/>
    <b v="0"/>
    <s v="technology/wearables"/>
    <x v="60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n v="1449011610"/>
    <b v="0"/>
    <n v="23"/>
    <b v="0"/>
    <s v="technology/wearables"/>
    <x v="52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n v="1447698300"/>
    <b v="0"/>
    <n v="23"/>
    <b v="0"/>
    <s v="technology/wearables"/>
    <x v="55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n v="1400051050"/>
    <b v="0"/>
    <n v="41"/>
    <b v="0"/>
    <s v="technology/wearables"/>
    <x v="55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n v="1472718825"/>
    <b v="0"/>
    <n v="0"/>
    <b v="0"/>
    <s v="technology/wearables"/>
    <x v="50"/>
    <n v="0"/>
    <x v="2"/>
    <x v="8"/>
    <x v="988"/>
    <d v="2016-10-01T08:33:45"/>
    <x v="2"/>
  </r>
  <r>
    <n v="989"/>
    <s v="Power Rope"/>
    <s v="The most useful phone charger you will ever buy"/>
    <x v="3"/>
    <x v="718"/>
    <x v="2"/>
    <s v="US"/>
    <s v="USD"/>
    <x v="989"/>
    <n v="1472509495"/>
    <b v="0"/>
    <n v="32"/>
    <b v="0"/>
    <s v="technology/wearables"/>
    <x v="123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n v="1407178164"/>
    <b v="0"/>
    <n v="2"/>
    <b v="0"/>
    <s v="technology/wearables"/>
    <x v="5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n v="1466186988"/>
    <b v="0"/>
    <n v="7"/>
    <b v="0"/>
    <s v="technology/wearables"/>
    <x v="65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s v="US"/>
    <s v="USD"/>
    <x v="992"/>
    <n v="1457475119"/>
    <b v="0"/>
    <n v="4"/>
    <b v="0"/>
    <s v="technology/wearables"/>
    <x v="5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n v="1476054568"/>
    <b v="0"/>
    <n v="196"/>
    <b v="0"/>
    <s v="technology/wearables"/>
    <x v="78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n v="1412835530"/>
    <b v="0"/>
    <n v="11"/>
    <b v="0"/>
    <s v="technology/wearables"/>
    <x v="53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n v="1415140480"/>
    <b v="0"/>
    <n v="9"/>
    <b v="0"/>
    <s v="technology/wearables"/>
    <x v="113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n v="1403902060"/>
    <b v="0"/>
    <n v="5"/>
    <b v="0"/>
    <s v="technology/wearables"/>
    <x v="53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x v="654"/>
    <x v="2"/>
    <s v="US"/>
    <s v="USD"/>
    <x v="997"/>
    <n v="1414549697"/>
    <b v="0"/>
    <n v="8"/>
    <b v="0"/>
    <s v="technology/wearables"/>
    <x v="60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n v="1444017801"/>
    <b v="0"/>
    <n v="229"/>
    <b v="0"/>
    <s v="technology/wearables"/>
    <x v="155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n v="1413270690"/>
    <b v="0"/>
    <n v="40"/>
    <b v="0"/>
    <s v="technology/wearables"/>
    <x v="59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n v="1484357160"/>
    <b v="0"/>
    <n v="6"/>
    <b v="0"/>
    <s v="technology/wearables"/>
    <x v="53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n v="1481908613"/>
    <b v="0"/>
    <n v="4"/>
    <b v="0"/>
    <s v="technology/wearables"/>
    <x v="3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n v="1447777514"/>
    <b v="0"/>
    <n v="22"/>
    <b v="0"/>
    <s v="technology/wearables"/>
    <x v="75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n v="1487091661"/>
    <b v="0"/>
    <n v="15"/>
    <b v="0"/>
    <s v="technology/wearables"/>
    <x v="63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n v="1453222827"/>
    <b v="0"/>
    <n v="95"/>
    <b v="0"/>
    <s v="technology/wearables"/>
    <x v="133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n v="1443538783"/>
    <b v="0"/>
    <n v="161"/>
    <b v="0"/>
    <s v="technology/wearables"/>
    <x v="150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n v="1417654672"/>
    <b v="0"/>
    <n v="8"/>
    <b v="0"/>
    <s v="technology/wearables"/>
    <x v="52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n v="1478095223"/>
    <b v="0"/>
    <n v="76"/>
    <b v="0"/>
    <s v="technology/wearables"/>
    <x v="156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n v="1480361115"/>
    <b v="0"/>
    <n v="1"/>
    <b v="0"/>
    <s v="technology/wearables"/>
    <x v="5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n v="1463754646"/>
    <b v="0"/>
    <n v="101"/>
    <b v="0"/>
    <s v="technology/wearables"/>
    <x v="55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n v="1468180462"/>
    <b v="0"/>
    <n v="4"/>
    <b v="0"/>
    <s v="technology/wearables"/>
    <x v="5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n v="1415050395"/>
    <b v="0"/>
    <n v="1"/>
    <b v="0"/>
    <s v="technology/wearables"/>
    <x v="5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n v="1481366052"/>
    <b v="0"/>
    <n v="775"/>
    <b v="0"/>
    <s v="technology/wearables"/>
    <x v="157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n v="1449000056"/>
    <b v="0"/>
    <n v="90"/>
    <b v="0"/>
    <s v="technology/wearables"/>
    <x v="131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n v="1415750615"/>
    <b v="0"/>
    <n v="16"/>
    <b v="0"/>
    <s v="technology/wearables"/>
    <x v="134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n v="1445893495"/>
    <b v="0"/>
    <n v="6"/>
    <b v="0"/>
    <s v="technology/wearables"/>
    <x v="56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n v="1456108456"/>
    <b v="0"/>
    <n v="38"/>
    <b v="0"/>
    <s v="technology/wearables"/>
    <x v="56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n v="1444666335"/>
    <b v="0"/>
    <n v="355"/>
    <b v="0"/>
    <s v="technology/wearables"/>
    <x v="61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n v="1465904933"/>
    <b v="0"/>
    <n v="7"/>
    <b v="0"/>
    <s v="technology/wearables"/>
    <x v="56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n v="1420500149"/>
    <b v="0"/>
    <n v="400"/>
    <b v="0"/>
    <s v="technology/wearables"/>
    <x v="153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n v="1430617209"/>
    <b v="0"/>
    <n v="30"/>
    <b v="1"/>
    <s v="music/electronic music"/>
    <x v="158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n v="1443074571"/>
    <b v="1"/>
    <n v="478"/>
    <b v="1"/>
    <s v="music/electronic music"/>
    <x v="159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s v="US"/>
    <s v="USD"/>
    <x v="1022"/>
    <n v="1429284677"/>
    <b v="1"/>
    <n v="74"/>
    <b v="1"/>
    <s v="music/electronic music"/>
    <x v="41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n v="1432245861"/>
    <b v="0"/>
    <n v="131"/>
    <b v="1"/>
    <s v="music/electronic music"/>
    <x v="160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n v="1451656563"/>
    <b v="1"/>
    <n v="61"/>
    <b v="1"/>
    <s v="music/electronic music"/>
    <x v="17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s v="US"/>
    <s v="USD"/>
    <x v="1025"/>
    <n v="1423944037"/>
    <b v="1"/>
    <n v="1071"/>
    <b v="1"/>
    <s v="music/electronic music"/>
    <x v="5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n v="1456480016"/>
    <b v="1"/>
    <n v="122"/>
    <b v="1"/>
    <s v="music/electronic music"/>
    <x v="8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n v="1411433347"/>
    <b v="1"/>
    <n v="111"/>
    <b v="1"/>
    <s v="music/electronic music"/>
    <x v="3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n v="1484924605"/>
    <b v="1"/>
    <n v="255"/>
    <b v="1"/>
    <s v="music/electronic music"/>
    <x v="16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n v="1423501507"/>
    <b v="0"/>
    <n v="141"/>
    <b v="1"/>
    <s v="music/electronic music"/>
    <x v="20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x v="754"/>
    <x v="0"/>
    <s v="US"/>
    <s v="USD"/>
    <x v="1030"/>
    <n v="1472470549"/>
    <b v="0"/>
    <n v="159"/>
    <b v="1"/>
    <s v="music/electronic music"/>
    <x v="161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n v="1447698010"/>
    <b v="0"/>
    <n v="99"/>
    <b v="1"/>
    <s v="music/electronic music"/>
    <x v="13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x v="756"/>
    <x v="0"/>
    <s v="US"/>
    <s v="USD"/>
    <x v="1032"/>
    <n v="1464105625"/>
    <b v="0"/>
    <n v="96"/>
    <b v="1"/>
    <s v="music/electronic music"/>
    <x v="29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n v="1479144880"/>
    <b v="0"/>
    <n v="27"/>
    <b v="1"/>
    <s v="music/electronic music"/>
    <x v="3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n v="1467604804"/>
    <b v="0"/>
    <n v="166"/>
    <b v="1"/>
    <s v="music/electronic music"/>
    <x v="22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n v="1421076220"/>
    <b v="0"/>
    <n v="76"/>
    <b v="1"/>
    <s v="music/electronic music"/>
    <x v="29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n v="1354790790"/>
    <b v="0"/>
    <n v="211"/>
    <b v="1"/>
    <s v="music/electronic music"/>
    <x v="20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n v="1429991062"/>
    <b v="0"/>
    <n v="21"/>
    <b v="1"/>
    <s v="music/electronic music"/>
    <x v="21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n v="1455773623"/>
    <b v="0"/>
    <n v="61"/>
    <b v="1"/>
    <s v="music/electronic music"/>
    <x v="14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n v="1479436646"/>
    <b v="0"/>
    <n v="30"/>
    <b v="1"/>
    <s v="music/electronic music"/>
    <x v="30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n v="1469725209"/>
    <b v="0"/>
    <n v="1"/>
    <b v="0"/>
    <s v="journalism/audio"/>
    <x v="5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n v="1405041992"/>
    <b v="0"/>
    <n v="0"/>
    <b v="0"/>
    <s v="journalism/audio"/>
    <x v="5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n v="1406824948"/>
    <b v="0"/>
    <n v="1"/>
    <b v="0"/>
    <s v="journalism/audio"/>
    <x v="53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n v="1429509855"/>
    <b v="0"/>
    <n v="292"/>
    <b v="0"/>
    <s v="journalism/audio"/>
    <x v="114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n v="1420668801"/>
    <b v="0"/>
    <n v="2"/>
    <b v="0"/>
    <s v="journalism/audio"/>
    <x v="5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n v="1406235550"/>
    <b v="0"/>
    <n v="8"/>
    <b v="0"/>
    <s v="journalism/audio"/>
    <x v="56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n v="1447273560"/>
    <b v="0"/>
    <n v="0"/>
    <b v="0"/>
    <s v="journalism/audio"/>
    <x v="5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n v="1412624315"/>
    <b v="0"/>
    <n v="1"/>
    <b v="0"/>
    <s v="journalism/audio"/>
    <x v="5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n v="1471310189"/>
    <b v="0"/>
    <n v="4"/>
    <b v="0"/>
    <s v="journalism/audio"/>
    <x v="60"/>
    <n v="53"/>
    <x v="5"/>
    <x v="16"/>
    <x v="1048"/>
    <d v="2016-09-25T01:16:29"/>
    <x v="2"/>
  </r>
  <r>
    <n v="1049"/>
    <s v="J1 (Canceled)"/>
    <s v="------"/>
    <x v="14"/>
    <x v="117"/>
    <x v="1"/>
    <s v="US"/>
    <s v="USD"/>
    <x v="1049"/>
    <n v="1452680445"/>
    <b v="0"/>
    <n v="0"/>
    <b v="0"/>
    <s v="journalism/audio"/>
    <x v="5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x v="117"/>
    <x v="1"/>
    <s v="US"/>
    <s v="USD"/>
    <x v="1050"/>
    <n v="1439665677"/>
    <b v="0"/>
    <n v="0"/>
    <b v="0"/>
    <s v="journalism/audio"/>
    <x v="5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n v="1406679625"/>
    <b v="0"/>
    <n v="0"/>
    <b v="0"/>
    <s v="journalism/audio"/>
    <x v="5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n v="1461438495"/>
    <b v="0"/>
    <n v="0"/>
    <b v="0"/>
    <s v="journalism/audio"/>
    <x v="5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n v="1486613332"/>
    <b v="0"/>
    <n v="1"/>
    <b v="0"/>
    <s v="journalism/audio"/>
    <x v="60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n v="1405110399"/>
    <b v="0"/>
    <n v="0"/>
    <b v="0"/>
    <s v="journalism/audio"/>
    <x v="5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n v="1454802545"/>
    <b v="0"/>
    <n v="0"/>
    <b v="0"/>
    <s v="journalism/audio"/>
    <x v="5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n v="1424711777"/>
    <b v="0"/>
    <n v="0"/>
    <b v="0"/>
    <s v="journalism/audio"/>
    <x v="5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n v="1478292883"/>
    <b v="0"/>
    <n v="0"/>
    <b v="0"/>
    <s v="journalism/audio"/>
    <x v="5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n v="1423777043"/>
    <b v="0"/>
    <n v="0"/>
    <b v="0"/>
    <s v="journalism/audio"/>
    <x v="50"/>
    <n v="0"/>
    <x v="5"/>
    <x v="16"/>
    <x v="1058"/>
    <d v="2015-03-26T00:00:00"/>
    <x v="0"/>
  </r>
  <r>
    <n v="1059"/>
    <s v="Voice Over Artist (Canceled)"/>
    <s v="Turning myself into a vocal artist."/>
    <x v="184"/>
    <x v="117"/>
    <x v="1"/>
    <s v="US"/>
    <s v="USD"/>
    <x v="1059"/>
    <n v="1423681056"/>
    <b v="0"/>
    <n v="0"/>
    <b v="0"/>
    <s v="journalism/audio"/>
    <x v="5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n v="1426542893"/>
    <b v="0"/>
    <n v="1"/>
    <b v="0"/>
    <s v="journalism/audio"/>
    <x v="60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n v="1456987108"/>
    <b v="0"/>
    <n v="0"/>
    <b v="0"/>
    <s v="journalism/audio"/>
    <x v="50"/>
    <n v="0"/>
    <x v="5"/>
    <x v="16"/>
    <x v="1061"/>
    <d v="2016-05-02T01:00:00"/>
    <x v="2"/>
  </r>
  <r>
    <n v="1062"/>
    <s v="RETURNING AT A LATER DATE"/>
    <s v="SEE US ON PATREON www.badgirlartwork.com"/>
    <x v="212"/>
    <x v="121"/>
    <x v="1"/>
    <s v="US"/>
    <s v="USD"/>
    <x v="1062"/>
    <n v="1467746541"/>
    <b v="0"/>
    <n v="4"/>
    <b v="0"/>
    <s v="journalism/audio"/>
    <x v="162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n v="1470012262"/>
    <b v="0"/>
    <n v="0"/>
    <b v="0"/>
    <s v="journalism/audio"/>
    <x v="5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n v="1369286903"/>
    <b v="0"/>
    <n v="123"/>
    <b v="0"/>
    <s v="games/video games"/>
    <x v="114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n v="1390381722"/>
    <b v="0"/>
    <n v="5"/>
    <b v="0"/>
    <s v="games/video games"/>
    <x v="56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n v="1371769582"/>
    <b v="0"/>
    <n v="148"/>
    <b v="0"/>
    <s v="games/video games"/>
    <x v="56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n v="1385065931"/>
    <b v="0"/>
    <n v="10"/>
    <b v="0"/>
    <s v="games/video games"/>
    <x v="73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n v="1457686464"/>
    <b v="0"/>
    <n v="4"/>
    <b v="0"/>
    <s v="games/video games"/>
    <x v="5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n v="1382679059"/>
    <b v="0"/>
    <n v="21"/>
    <b v="0"/>
    <s v="games/video games"/>
    <x v="115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n v="1347322622"/>
    <b v="0"/>
    <n v="2"/>
    <b v="0"/>
    <s v="games/video games"/>
    <x v="60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n v="1445191493"/>
    <b v="0"/>
    <n v="0"/>
    <b v="0"/>
    <s v="games/video games"/>
    <x v="5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n v="1389038297"/>
    <b v="0"/>
    <n v="4"/>
    <b v="0"/>
    <s v="games/video games"/>
    <x v="5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n v="1316214541"/>
    <b v="0"/>
    <n v="1"/>
    <b v="0"/>
    <s v="games/video games"/>
    <x v="60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n v="1386216545"/>
    <b v="0"/>
    <n v="30"/>
    <b v="0"/>
    <s v="games/video games"/>
    <x v="52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s v="US"/>
    <s v="USD"/>
    <x v="1075"/>
    <n v="1333748516"/>
    <b v="0"/>
    <n v="3"/>
    <b v="0"/>
    <s v="games/video games"/>
    <x v="62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n v="1405674250"/>
    <b v="0"/>
    <n v="975"/>
    <b v="0"/>
    <s v="games/video games"/>
    <x v="1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n v="1450152011"/>
    <b v="0"/>
    <n v="167"/>
    <b v="0"/>
    <s v="games/video games"/>
    <x v="1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n v="1307421721"/>
    <b v="0"/>
    <n v="5"/>
    <b v="0"/>
    <s v="games/video games"/>
    <x v="59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n v="1461072936"/>
    <b v="0"/>
    <n v="18"/>
    <b v="0"/>
    <s v="games/video games"/>
    <x v="56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n v="1397186333"/>
    <b v="0"/>
    <n v="98"/>
    <b v="0"/>
    <s v="games/video games"/>
    <x v="114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n v="1419891292"/>
    <b v="0"/>
    <n v="4"/>
    <b v="0"/>
    <s v="games/video games"/>
    <x v="5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n v="1342043088"/>
    <b v="0"/>
    <n v="3"/>
    <b v="0"/>
    <s v="games/video games"/>
    <x v="60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n v="1401810583"/>
    <b v="0"/>
    <n v="1"/>
    <b v="0"/>
    <s v="games/video games"/>
    <x v="60"/>
    <n v="410"/>
    <x v="6"/>
    <x v="17"/>
    <x v="1083"/>
    <d v="2014-08-02T15:49:43"/>
    <x v="3"/>
  </r>
  <r>
    <n v="1084"/>
    <s v="My own channel"/>
    <s v="I want to start my own channel for gaming"/>
    <x v="131"/>
    <x v="117"/>
    <x v="2"/>
    <s v="US"/>
    <s v="USD"/>
    <x v="1084"/>
    <n v="1404942804"/>
    <b v="0"/>
    <n v="0"/>
    <b v="0"/>
    <s v="games/video games"/>
    <x v="5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n v="1455379575"/>
    <b v="0"/>
    <n v="9"/>
    <b v="0"/>
    <s v="games/video games"/>
    <x v="56"/>
    <n v="114"/>
    <x v="6"/>
    <x v="17"/>
    <x v="1085"/>
    <d v="2016-03-14T15:06:15"/>
    <x v="2"/>
  </r>
  <r>
    <n v="1086"/>
    <s v="Cyber Universe Online"/>
    <s v="Humanity's future in the Galaxy"/>
    <x v="102"/>
    <x v="493"/>
    <x v="2"/>
    <s v="US"/>
    <s v="USD"/>
    <x v="1086"/>
    <n v="1406321291"/>
    <b v="0"/>
    <n v="2"/>
    <b v="0"/>
    <s v="games/video games"/>
    <x v="5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n v="1400260087"/>
    <b v="0"/>
    <n v="0"/>
    <b v="0"/>
    <s v="games/video games"/>
    <x v="5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s v="US"/>
    <s v="USD"/>
    <x v="1088"/>
    <n v="1395774667"/>
    <b v="0"/>
    <n v="147"/>
    <b v="0"/>
    <s v="games/video games"/>
    <x v="51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x v="774"/>
    <x v="2"/>
    <s v="FR"/>
    <s v="EUR"/>
    <x v="1089"/>
    <n v="1432701175"/>
    <b v="0"/>
    <n v="49"/>
    <b v="0"/>
    <s v="games/video games"/>
    <x v="59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n v="1430281653"/>
    <b v="0"/>
    <n v="1"/>
    <b v="0"/>
    <s v="games/video games"/>
    <x v="5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n v="1457725272"/>
    <b v="0"/>
    <n v="2"/>
    <b v="0"/>
    <s v="games/video games"/>
    <x v="55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n v="1354840638"/>
    <b v="0"/>
    <n v="7"/>
    <b v="0"/>
    <s v="games/video games"/>
    <x v="60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n v="1453936937"/>
    <b v="0"/>
    <n v="4"/>
    <b v="0"/>
    <s v="games/video games"/>
    <x v="51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n v="1315588033"/>
    <b v="0"/>
    <n v="27"/>
    <b v="0"/>
    <s v="games/video games"/>
    <x v="82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n v="1375275220"/>
    <b v="0"/>
    <n v="94"/>
    <b v="0"/>
    <s v="games/video games"/>
    <x v="62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n v="1409747154"/>
    <b v="0"/>
    <n v="29"/>
    <b v="0"/>
    <s v="games/video games"/>
    <x v="82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n v="1390330877"/>
    <b v="0"/>
    <n v="7"/>
    <b v="0"/>
    <s v="games/video games"/>
    <x v="5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s v="US"/>
    <s v="USD"/>
    <x v="1098"/>
    <n v="1394821095"/>
    <b v="0"/>
    <n v="22"/>
    <b v="0"/>
    <s v="games/video games"/>
    <x v="113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n v="1428955468"/>
    <b v="0"/>
    <n v="1"/>
    <b v="0"/>
    <s v="games/video games"/>
    <x v="60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n v="1452825571"/>
    <b v="0"/>
    <n v="10"/>
    <b v="0"/>
    <s v="games/video games"/>
    <x v="56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s v="US"/>
    <s v="USD"/>
    <x v="1101"/>
    <n v="1466188338"/>
    <b v="0"/>
    <n v="6"/>
    <b v="0"/>
    <s v="games/video games"/>
    <x v="5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n v="1383095125"/>
    <b v="0"/>
    <n v="24"/>
    <b v="0"/>
    <s v="games/video games"/>
    <x v="62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n v="1461043190"/>
    <b v="0"/>
    <n v="15"/>
    <b v="0"/>
    <s v="games/video games"/>
    <x v="53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n v="1399888221"/>
    <b v="0"/>
    <n v="37"/>
    <b v="0"/>
    <s v="games/video games"/>
    <x v="62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n v="1393038927"/>
    <b v="0"/>
    <n v="20"/>
    <b v="0"/>
    <s v="games/video games"/>
    <x v="5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n v="1330969575"/>
    <b v="0"/>
    <n v="7"/>
    <b v="0"/>
    <s v="games/video games"/>
    <x v="139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n v="1403556024"/>
    <b v="0"/>
    <n v="0"/>
    <b v="0"/>
    <s v="games/video games"/>
    <x v="5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n v="1329146235"/>
    <b v="0"/>
    <n v="21"/>
    <b v="0"/>
    <s v="games/video games"/>
    <x v="56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n v="1476900190"/>
    <b v="0"/>
    <n v="3"/>
    <b v="0"/>
    <s v="games/video games"/>
    <x v="5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n v="1352327022"/>
    <b v="0"/>
    <n v="11"/>
    <b v="0"/>
    <s v="games/video games"/>
    <x v="60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n v="1449636790"/>
    <b v="0"/>
    <n v="1"/>
    <b v="0"/>
    <s v="games/video games"/>
    <x v="5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n v="1416507211"/>
    <b v="0"/>
    <n v="312"/>
    <b v="0"/>
    <s v="games/video games"/>
    <x v="71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n v="1405466820"/>
    <b v="0"/>
    <n v="1"/>
    <b v="0"/>
    <s v="games/video games"/>
    <x v="60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n v="1378714687"/>
    <b v="0"/>
    <n v="3"/>
    <b v="0"/>
    <s v="games/video games"/>
    <x v="5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n v="1456764095"/>
    <b v="0"/>
    <n v="4"/>
    <b v="0"/>
    <s v="games/video games"/>
    <x v="5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n v="1334089208"/>
    <b v="0"/>
    <n v="10"/>
    <b v="0"/>
    <s v="games/video games"/>
    <x v="5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n v="1448461313"/>
    <b v="0"/>
    <n v="8"/>
    <b v="0"/>
    <s v="games/video games"/>
    <x v="59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n v="1394078379"/>
    <b v="0"/>
    <n v="3"/>
    <b v="0"/>
    <s v="games/video games"/>
    <x v="53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n v="1395687664"/>
    <b v="0"/>
    <n v="1"/>
    <b v="0"/>
    <s v="games/video games"/>
    <x v="5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n v="1315947400"/>
    <b v="0"/>
    <n v="0"/>
    <b v="0"/>
    <s v="games/video games"/>
    <x v="5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n v="1455315916"/>
    <b v="0"/>
    <n v="5"/>
    <b v="0"/>
    <s v="games/video games"/>
    <x v="5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n v="1368723225"/>
    <b v="0"/>
    <n v="0"/>
    <b v="0"/>
    <s v="games/video games"/>
    <x v="5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n v="1395318848"/>
    <b v="0"/>
    <n v="3"/>
    <b v="0"/>
    <s v="games/video games"/>
    <x v="5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n v="1427817651"/>
    <b v="0"/>
    <n v="7"/>
    <b v="0"/>
    <s v="games/mobile games"/>
    <x v="5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n v="1438009130"/>
    <b v="0"/>
    <n v="0"/>
    <b v="0"/>
    <s v="games/mobile games"/>
    <x v="5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n v="1465890694"/>
    <b v="0"/>
    <n v="2"/>
    <b v="0"/>
    <s v="games/mobile games"/>
    <x v="60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n v="1413318600"/>
    <b v="0"/>
    <n v="23"/>
    <b v="0"/>
    <s v="games/mobile games"/>
    <x v="53"/>
    <n v="25.43"/>
    <x v="6"/>
    <x v="18"/>
    <x v="1127"/>
    <d v="2014-11-14T21:30:00"/>
    <x v="3"/>
  </r>
  <r>
    <n v="1128"/>
    <s v="Flying Turds"/>
    <s v="#havingfunFTW"/>
    <x v="28"/>
    <x v="116"/>
    <x v="2"/>
    <s v="GB"/>
    <s v="GBP"/>
    <x v="1128"/>
    <n v="1404833717"/>
    <b v="0"/>
    <n v="1"/>
    <b v="0"/>
    <s v="games/mobile games"/>
    <x v="5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n v="1462515693"/>
    <b v="0"/>
    <n v="2"/>
    <b v="0"/>
    <s v="games/mobile games"/>
    <x v="5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n v="1411775700"/>
    <b v="0"/>
    <n v="3"/>
    <b v="0"/>
    <s v="games/mobile games"/>
    <x v="5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n v="1448401668"/>
    <b v="0"/>
    <n v="0"/>
    <b v="0"/>
    <s v="games/mobile games"/>
    <x v="5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n v="1480646771"/>
    <b v="0"/>
    <n v="13"/>
    <b v="0"/>
    <s v="games/mobile games"/>
    <x v="51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n v="1404207981"/>
    <b v="0"/>
    <n v="1"/>
    <b v="0"/>
    <s v="games/mobile games"/>
    <x v="60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n v="1416034228"/>
    <b v="0"/>
    <n v="1"/>
    <b v="0"/>
    <s v="games/mobile games"/>
    <x v="5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n v="1467935094"/>
    <b v="0"/>
    <n v="1"/>
    <b v="0"/>
    <s v="games/mobile games"/>
    <x v="62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n v="1447949229"/>
    <b v="0"/>
    <n v="6"/>
    <b v="0"/>
    <s v="games/mobile games"/>
    <x v="52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n v="1458848421"/>
    <b v="0"/>
    <n v="39"/>
    <b v="0"/>
    <s v="games/mobile games"/>
    <x v="67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n v="1483307131"/>
    <b v="0"/>
    <n v="4"/>
    <b v="0"/>
    <s v="games/mobile games"/>
    <x v="5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n v="1417508426"/>
    <b v="0"/>
    <n v="1"/>
    <b v="0"/>
    <s v="games/mobile games"/>
    <x v="5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n v="1436267121"/>
    <b v="0"/>
    <n v="0"/>
    <b v="0"/>
    <s v="games/mobile games"/>
    <x v="50"/>
    <n v="0"/>
    <x v="6"/>
    <x v="18"/>
    <x v="1140"/>
    <d v="2015-08-06T11:05:21"/>
    <x v="0"/>
  </r>
  <r>
    <n v="1141"/>
    <s v="Arena Z - Zombie Survival"/>
    <s v="I think this will be a great game!"/>
    <x v="2"/>
    <x v="117"/>
    <x v="2"/>
    <s v="DE"/>
    <s v="EUR"/>
    <x v="1141"/>
    <n v="1433868450"/>
    <b v="0"/>
    <n v="0"/>
    <b v="0"/>
    <s v="games/mobile games"/>
    <x v="5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n v="1421539727"/>
    <b v="0"/>
    <n v="0"/>
    <b v="0"/>
    <s v="games/mobile games"/>
    <x v="5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n v="1447735126"/>
    <b v="0"/>
    <n v="8"/>
    <b v="0"/>
    <s v="games/mobile games"/>
    <x v="5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n v="1427689320"/>
    <b v="0"/>
    <n v="0"/>
    <b v="0"/>
    <s v="food/food trucks"/>
    <x v="5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n v="1407088592"/>
    <b v="0"/>
    <n v="1"/>
    <b v="0"/>
    <s v="food/food trucks"/>
    <x v="5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n v="1395787973"/>
    <b v="0"/>
    <n v="12"/>
    <b v="0"/>
    <s v="food/food trucks"/>
    <x v="114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n v="1408576783"/>
    <b v="0"/>
    <n v="0"/>
    <b v="0"/>
    <s v="food/food trucks"/>
    <x v="5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n v="1477973181"/>
    <b v="0"/>
    <n v="3"/>
    <b v="0"/>
    <s v="food/food trucks"/>
    <x v="5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x v="735"/>
    <x v="2"/>
    <s v="US"/>
    <s v="USD"/>
    <x v="1149"/>
    <n v="1463504566"/>
    <b v="0"/>
    <n v="2"/>
    <b v="0"/>
    <s v="food/food trucks"/>
    <x v="5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x v="800"/>
    <x v="2"/>
    <s v="US"/>
    <s v="USD"/>
    <x v="1150"/>
    <n v="1447109675"/>
    <b v="0"/>
    <n v="6"/>
    <b v="0"/>
    <s v="food/food trucks"/>
    <x v="54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n v="1439000863"/>
    <b v="0"/>
    <n v="0"/>
    <b v="0"/>
    <s v="food/food trucks"/>
    <x v="50"/>
    <n v="0"/>
    <x v="7"/>
    <x v="19"/>
    <x v="1151"/>
    <d v="2015-09-07T02:27:43"/>
    <x v="0"/>
  </r>
  <r>
    <n v="1152"/>
    <s v="Peruvian King Food Truck"/>
    <s v="Peruvian food truck with an LA twist."/>
    <x v="194"/>
    <x v="608"/>
    <x v="2"/>
    <s v="US"/>
    <s v="USD"/>
    <x v="1152"/>
    <n v="1429117312"/>
    <b v="0"/>
    <n v="15"/>
    <b v="0"/>
    <s v="food/food trucks"/>
    <x v="52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s v="US"/>
    <s v="USD"/>
    <x v="1153"/>
    <n v="1432055305"/>
    <b v="0"/>
    <n v="1"/>
    <b v="0"/>
    <s v="food/food trucks"/>
    <x v="60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n v="1438915006"/>
    <b v="0"/>
    <n v="3"/>
    <b v="0"/>
    <s v="food/food trucks"/>
    <x v="113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n v="1405448408"/>
    <b v="0"/>
    <n v="8"/>
    <b v="0"/>
    <s v="food/food trucks"/>
    <x v="60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n v="1422150162"/>
    <b v="0"/>
    <n v="0"/>
    <b v="0"/>
    <s v="food/food trucks"/>
    <x v="5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n v="1412607880"/>
    <b v="0"/>
    <n v="3"/>
    <b v="0"/>
    <s v="food/food trucks"/>
    <x v="53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n v="1415499128"/>
    <b v="0"/>
    <n v="3"/>
    <b v="0"/>
    <s v="food/food trucks"/>
    <x v="5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n v="1433006765"/>
    <b v="0"/>
    <n v="0"/>
    <b v="0"/>
    <s v="food/food trucks"/>
    <x v="5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n v="1424922186"/>
    <b v="0"/>
    <n v="19"/>
    <b v="0"/>
    <s v="food/food trucks"/>
    <x v="65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n v="1430233589"/>
    <b v="0"/>
    <n v="0"/>
    <b v="0"/>
    <s v="food/food trucks"/>
    <x v="5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n v="1408983864"/>
    <b v="0"/>
    <n v="2"/>
    <b v="0"/>
    <s v="food/food trucks"/>
    <x v="5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n v="1405012920"/>
    <b v="0"/>
    <n v="0"/>
    <b v="0"/>
    <s v="food/food trucks"/>
    <x v="5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n v="1463678582"/>
    <b v="0"/>
    <n v="0"/>
    <b v="0"/>
    <s v="food/food trucks"/>
    <x v="5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n v="1401685730"/>
    <b v="0"/>
    <n v="25"/>
    <b v="0"/>
    <s v="food/food trucks"/>
    <x v="70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n v="1432640342"/>
    <b v="0"/>
    <n v="8"/>
    <b v="0"/>
    <s v="food/food trucks"/>
    <x v="118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n v="1407865095"/>
    <b v="0"/>
    <n v="16"/>
    <b v="0"/>
    <s v="food/food trucks"/>
    <x v="53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n v="1471915065"/>
    <b v="0"/>
    <n v="3"/>
    <b v="0"/>
    <s v="food/food trucks"/>
    <x v="52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n v="1422001763"/>
    <b v="0"/>
    <n v="3"/>
    <b v="0"/>
    <s v="food/food trucks"/>
    <x v="5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n v="1430429171"/>
    <b v="0"/>
    <n v="2"/>
    <b v="0"/>
    <s v="food/food trucks"/>
    <x v="5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n v="1414351127"/>
    <b v="0"/>
    <n v="1"/>
    <b v="0"/>
    <s v="food/food trucks"/>
    <x v="5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x v="117"/>
    <x v="2"/>
    <s v="US"/>
    <s v="USD"/>
    <x v="1172"/>
    <n v="1405959752"/>
    <b v="0"/>
    <n v="0"/>
    <b v="0"/>
    <s v="food/food trucks"/>
    <x v="5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n v="1435552057"/>
    <b v="0"/>
    <n v="1"/>
    <b v="0"/>
    <s v="food/food trucks"/>
    <x v="5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n v="1460146327"/>
    <b v="0"/>
    <n v="19"/>
    <b v="0"/>
    <s v="food/food trucks"/>
    <x v="52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n v="1434389339"/>
    <b v="0"/>
    <n v="9"/>
    <b v="0"/>
    <s v="food/food trucks"/>
    <x v="56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n v="1484094498"/>
    <b v="0"/>
    <n v="1"/>
    <b v="0"/>
    <s v="food/food trucks"/>
    <x v="5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n v="1410796296"/>
    <b v="0"/>
    <n v="0"/>
    <b v="0"/>
    <s v="food/food trucks"/>
    <x v="5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n v="1405633452"/>
    <b v="0"/>
    <n v="1"/>
    <b v="0"/>
    <s v="food/food trucks"/>
    <x v="5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n v="1443460627"/>
    <b v="0"/>
    <n v="5"/>
    <b v="0"/>
    <s v="food/food trucks"/>
    <x v="62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n v="1400786514"/>
    <b v="0"/>
    <n v="85"/>
    <b v="0"/>
    <s v="food/food trucks"/>
    <x v="81"/>
    <n v="69.12"/>
    <x v="7"/>
    <x v="19"/>
    <x v="1180"/>
    <d v="2014-06-28T19:21:54"/>
    <x v="3"/>
  </r>
  <r>
    <n v="1181"/>
    <s v="Gringo Loco Tacos Food Truck"/>
    <s v="Bringing the best tacos to the streets of Chicago!"/>
    <x v="63"/>
    <x v="460"/>
    <x v="2"/>
    <s v="US"/>
    <s v="USD"/>
    <x v="1181"/>
    <n v="1422605321"/>
    <b v="0"/>
    <n v="3"/>
    <b v="0"/>
    <s v="food/food trucks"/>
    <x v="5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n v="1482609088"/>
    <b v="0"/>
    <n v="4"/>
    <b v="0"/>
    <s v="food/food trucks"/>
    <x v="65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n v="1476391223"/>
    <b v="0"/>
    <n v="3"/>
    <b v="0"/>
    <s v="food/food trucks"/>
    <x v="65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n v="1483712611"/>
    <b v="0"/>
    <n v="375"/>
    <b v="1"/>
    <s v="photography/photobooks"/>
    <x v="2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n v="1430945149"/>
    <b v="0"/>
    <n v="111"/>
    <b v="1"/>
    <s v="photography/photobooks"/>
    <x v="2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n v="1430340195"/>
    <b v="0"/>
    <n v="123"/>
    <b v="1"/>
    <s v="photography/photobooks"/>
    <x v="13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n v="1429133323"/>
    <b v="0"/>
    <n v="70"/>
    <b v="1"/>
    <s v="photography/photobooks"/>
    <x v="3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n v="1481129340"/>
    <b v="0"/>
    <n v="85"/>
    <b v="1"/>
    <s v="photography/photobooks"/>
    <x v="164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n v="1465428595"/>
    <b v="0"/>
    <n v="86"/>
    <b v="1"/>
    <s v="photography/photobooks"/>
    <x v="29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n v="1406908725"/>
    <b v="0"/>
    <n v="13"/>
    <b v="1"/>
    <s v="photography/photobooks"/>
    <x v="16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n v="1455892160"/>
    <b v="0"/>
    <n v="33"/>
    <b v="1"/>
    <s v="photography/photobooks"/>
    <x v="15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n v="1484222978"/>
    <b v="0"/>
    <n v="15"/>
    <b v="1"/>
    <s v="photography/photobooks"/>
    <x v="166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n v="1455043053"/>
    <b v="0"/>
    <n v="273"/>
    <b v="1"/>
    <s v="photography/photobooks"/>
    <x v="3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n v="1425901379"/>
    <b v="0"/>
    <n v="714"/>
    <b v="1"/>
    <s v="photography/photobooks"/>
    <x v="167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n v="1445415653"/>
    <b v="0"/>
    <n v="170"/>
    <b v="1"/>
    <s v="photography/photobooks"/>
    <x v="16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n v="1447875539"/>
    <b v="0"/>
    <n v="512"/>
    <b v="1"/>
    <s v="photography/photobooks"/>
    <x v="168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n v="1463155034"/>
    <b v="0"/>
    <n v="314"/>
    <b v="1"/>
    <s v="photography/photobooks"/>
    <x v="169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n v="1448463086"/>
    <b v="0"/>
    <n v="167"/>
    <b v="1"/>
    <s v="photography/photobooks"/>
    <x v="170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n v="1433615400"/>
    <b v="0"/>
    <n v="9"/>
    <b v="1"/>
    <s v="photography/photobooks"/>
    <x v="7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n v="1427369256"/>
    <b v="0"/>
    <n v="103"/>
    <b v="1"/>
    <s v="photography/photobooks"/>
    <x v="9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n v="1466001246"/>
    <b v="0"/>
    <n v="111"/>
    <b v="1"/>
    <s v="photography/photobooks"/>
    <x v="21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n v="1432796154"/>
    <b v="0"/>
    <n v="271"/>
    <b v="1"/>
    <s v="photography/photobooks"/>
    <x v="171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n v="1430491527"/>
    <b v="0"/>
    <n v="101"/>
    <b v="1"/>
    <s v="photography/photobooks"/>
    <x v="21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n v="1445363833"/>
    <b v="0"/>
    <n v="57"/>
    <b v="1"/>
    <s v="photography/photobooks"/>
    <x v="3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n v="1431605351"/>
    <b v="0"/>
    <n v="62"/>
    <b v="1"/>
    <s v="photography/photobooks"/>
    <x v="7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n v="1486406253"/>
    <b v="0"/>
    <n v="32"/>
    <b v="1"/>
    <s v="photography/photobooks"/>
    <x v="41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x v="832"/>
    <x v="0"/>
    <s v="IT"/>
    <s v="EUR"/>
    <x v="1207"/>
    <n v="1456827573"/>
    <b v="0"/>
    <n v="141"/>
    <b v="1"/>
    <s v="photography/photobooks"/>
    <x v="3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n v="1456246864"/>
    <b v="0"/>
    <n v="75"/>
    <b v="1"/>
    <s v="photography/photobooks"/>
    <x v="19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n v="1485461905"/>
    <b v="0"/>
    <n v="46"/>
    <b v="1"/>
    <s v="photography/photobooks"/>
    <x v="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x v="835"/>
    <x v="0"/>
    <s v="SE"/>
    <s v="SEK"/>
    <x v="1210"/>
    <n v="1431124572"/>
    <b v="0"/>
    <n v="103"/>
    <b v="1"/>
    <s v="photography/photobooks"/>
    <x v="172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n v="1464209261"/>
    <b v="0"/>
    <n v="6"/>
    <b v="1"/>
    <s v="photography/photobooks"/>
    <x v="7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n v="1447195695"/>
    <b v="0"/>
    <n v="83"/>
    <b v="1"/>
    <s v="photography/photobooks"/>
    <x v="32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n v="1482862100"/>
    <b v="0"/>
    <n v="108"/>
    <b v="1"/>
    <s v="photography/photobooks"/>
    <x v="21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n v="1428696605"/>
    <b v="0"/>
    <n v="25"/>
    <b v="1"/>
    <s v="photography/photobooks"/>
    <x v="88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n v="1398895756"/>
    <b v="0"/>
    <n v="549"/>
    <b v="1"/>
    <s v="photography/photobooks"/>
    <x v="173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s v="US"/>
    <s v="USD"/>
    <x v="1216"/>
    <n v="1441032457"/>
    <b v="0"/>
    <n v="222"/>
    <b v="1"/>
    <s v="photography/photobooks"/>
    <x v="91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n v="1465932340"/>
    <b v="0"/>
    <n v="183"/>
    <b v="1"/>
    <s v="photography/photobooks"/>
    <x v="3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n v="1443714800"/>
    <b v="0"/>
    <n v="89"/>
    <b v="1"/>
    <s v="photography/photobooks"/>
    <x v="174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x v="843"/>
    <x v="0"/>
    <s v="US"/>
    <s v="USD"/>
    <x v="1219"/>
    <n v="1474369513"/>
    <b v="0"/>
    <n v="253"/>
    <b v="1"/>
    <s v="photography/photobooks"/>
    <x v="175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n v="1437923112"/>
    <b v="0"/>
    <n v="140"/>
    <b v="1"/>
    <s v="photography/photobooks"/>
    <x v="3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n v="1478431488"/>
    <b v="0"/>
    <n v="103"/>
    <b v="1"/>
    <s v="photography/photobooks"/>
    <x v="38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x v="846"/>
    <x v="0"/>
    <s v="CA"/>
    <s v="CAD"/>
    <x v="1222"/>
    <n v="1456852647"/>
    <b v="0"/>
    <n v="138"/>
    <b v="1"/>
    <s v="photography/photobooks"/>
    <x v="176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s v="US"/>
    <s v="USD"/>
    <x v="1223"/>
    <n v="1476159309"/>
    <b v="0"/>
    <n v="191"/>
    <b v="1"/>
    <s v="photography/photobooks"/>
    <x v="20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n v="1396876302"/>
    <b v="0"/>
    <n v="18"/>
    <b v="0"/>
    <s v="music/world music"/>
    <x v="113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n v="1377294278"/>
    <b v="0"/>
    <n v="3"/>
    <b v="0"/>
    <s v="music/world music"/>
    <x v="65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n v="1395089981"/>
    <b v="0"/>
    <n v="40"/>
    <b v="0"/>
    <s v="music/world music"/>
    <x v="65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n v="1404770616"/>
    <b v="0"/>
    <n v="0"/>
    <b v="0"/>
    <s v="music/world music"/>
    <x v="5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n v="1312047008"/>
    <b v="0"/>
    <n v="24"/>
    <b v="0"/>
    <s v="music/world music"/>
    <x v="1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n v="1331982127"/>
    <b v="0"/>
    <n v="1"/>
    <b v="0"/>
    <s v="music/world music"/>
    <x v="60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n v="1295997630"/>
    <b v="0"/>
    <n v="0"/>
    <b v="0"/>
    <s v="music/world music"/>
    <x v="5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n v="1436394968"/>
    <b v="0"/>
    <n v="0"/>
    <b v="0"/>
    <s v="music/world music"/>
    <x v="5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n v="1377030070"/>
    <b v="0"/>
    <n v="1"/>
    <b v="0"/>
    <s v="music/world music"/>
    <x v="60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n v="1328049974"/>
    <b v="0"/>
    <n v="6"/>
    <b v="0"/>
    <s v="music/world music"/>
    <x v="81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n v="1420311342"/>
    <b v="0"/>
    <n v="0"/>
    <b v="0"/>
    <s v="music/world music"/>
    <x v="5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n v="1383621299"/>
    <b v="0"/>
    <n v="6"/>
    <b v="0"/>
    <s v="music/world music"/>
    <x v="56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x v="117"/>
    <x v="1"/>
    <s v="US"/>
    <s v="USD"/>
    <x v="1236"/>
    <n v="1342801164"/>
    <b v="0"/>
    <n v="0"/>
    <b v="0"/>
    <s v="music/world music"/>
    <x v="5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n v="1344062865"/>
    <b v="0"/>
    <n v="0"/>
    <b v="0"/>
    <s v="music/world music"/>
    <x v="5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n v="1310049536"/>
    <b v="0"/>
    <n v="3"/>
    <b v="0"/>
    <s v="music/world music"/>
    <x v="82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s v="US"/>
    <s v="USD"/>
    <x v="1239"/>
    <n v="1323212767"/>
    <b v="0"/>
    <n v="0"/>
    <b v="0"/>
    <s v="music/world music"/>
    <x v="5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n v="1368579457"/>
    <b v="0"/>
    <n v="8"/>
    <b v="0"/>
    <s v="music/world music"/>
    <x v="56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n v="1413057980"/>
    <b v="0"/>
    <n v="34"/>
    <b v="0"/>
    <s v="music/world music"/>
    <x v="76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n v="1314417502"/>
    <b v="0"/>
    <n v="1"/>
    <b v="0"/>
    <s v="music/world music"/>
    <x v="60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n v="1304888771"/>
    <b v="0"/>
    <n v="38"/>
    <b v="0"/>
    <s v="music/world music"/>
    <x v="51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n v="1363981723"/>
    <b v="1"/>
    <n v="45"/>
    <b v="1"/>
    <s v="music/rock"/>
    <x v="3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n v="1400163834"/>
    <b v="1"/>
    <n v="17"/>
    <b v="1"/>
    <s v="music/rock"/>
    <x v="28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n v="1319245349"/>
    <b v="1"/>
    <n v="31"/>
    <b v="1"/>
    <s v="music/rock"/>
    <x v="16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n v="1365231655"/>
    <b v="1"/>
    <n v="50"/>
    <b v="1"/>
    <s v="music/rock"/>
    <x v="108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n v="1399563953"/>
    <b v="1"/>
    <n v="59"/>
    <b v="1"/>
    <s v="music/rock"/>
    <x v="143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n v="1339091211"/>
    <b v="1"/>
    <n v="81"/>
    <b v="1"/>
    <s v="music/rock"/>
    <x v="3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n v="1406129131"/>
    <b v="1"/>
    <n v="508"/>
    <b v="1"/>
    <s v="music/rock"/>
    <x v="177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n v="1311795167"/>
    <b v="1"/>
    <n v="74"/>
    <b v="1"/>
    <s v="music/rock"/>
    <x v="21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n v="1380238969"/>
    <b v="1"/>
    <n v="141"/>
    <b v="1"/>
    <s v="music/rock"/>
    <x v="17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n v="1407178107"/>
    <b v="1"/>
    <n v="711"/>
    <b v="1"/>
    <s v="music/rock"/>
    <x v="179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n v="1288968886"/>
    <b v="1"/>
    <n v="141"/>
    <b v="1"/>
    <s v="music/rock"/>
    <x v="171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n v="1383337052"/>
    <b v="1"/>
    <n v="109"/>
    <b v="1"/>
    <s v="music/rock"/>
    <x v="180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n v="1326492231"/>
    <b v="1"/>
    <n v="361"/>
    <b v="1"/>
    <s v="music/rock"/>
    <x v="90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n v="1297562590"/>
    <b v="1"/>
    <n v="176"/>
    <b v="1"/>
    <s v="music/rock"/>
    <x v="181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n v="1375368012"/>
    <b v="1"/>
    <n v="670"/>
    <b v="1"/>
    <s v="music/rock"/>
    <x v="182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n v="1399504664"/>
    <b v="1"/>
    <n v="96"/>
    <b v="1"/>
    <s v="music/rock"/>
    <x v="3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n v="1390853620"/>
    <b v="1"/>
    <n v="74"/>
    <b v="1"/>
    <s v="music/rock"/>
    <x v="35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n v="1388391227"/>
    <b v="1"/>
    <n v="52"/>
    <b v="1"/>
    <s v="music/rock"/>
    <x v="7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n v="1389982692"/>
    <b v="1"/>
    <n v="105"/>
    <b v="1"/>
    <s v="music/rock"/>
    <x v="10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n v="1393034470"/>
    <b v="1"/>
    <n v="41"/>
    <b v="1"/>
    <s v="music/rock"/>
    <x v="17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n v="1380556483"/>
    <b v="1"/>
    <n v="34"/>
    <b v="1"/>
    <s v="music/rock"/>
    <x v="183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n v="1287071015"/>
    <b v="1"/>
    <n v="66"/>
    <b v="1"/>
    <s v="music/rock"/>
    <x v="17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n v="1386882145"/>
    <b v="1"/>
    <n v="50"/>
    <b v="1"/>
    <s v="music/rock"/>
    <x v="8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n v="1372082558"/>
    <b v="1"/>
    <n v="159"/>
    <b v="1"/>
    <s v="music/rock"/>
    <x v="21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n v="1377116247"/>
    <b v="1"/>
    <n v="182"/>
    <b v="1"/>
    <s v="music/rock"/>
    <x v="16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n v="1458157512"/>
    <b v="1"/>
    <n v="206"/>
    <b v="1"/>
    <s v="music/rock"/>
    <x v="15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n v="1327523642"/>
    <b v="1"/>
    <n v="169"/>
    <b v="1"/>
    <s v="music/rock"/>
    <x v="41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n v="1381767859"/>
    <b v="1"/>
    <n v="31"/>
    <b v="1"/>
    <s v="music/rock"/>
    <x v="21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n v="1270576379"/>
    <b v="1"/>
    <n v="28"/>
    <b v="1"/>
    <s v="music/rock"/>
    <x v="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n v="1406914291"/>
    <b v="1"/>
    <n v="54"/>
    <b v="1"/>
    <s v="music/rock"/>
    <x v="3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n v="1343320425"/>
    <b v="1"/>
    <n v="467"/>
    <b v="1"/>
    <s v="music/rock"/>
    <x v="19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n v="1372884587"/>
    <b v="1"/>
    <n v="389"/>
    <b v="1"/>
    <s v="music/rock"/>
    <x v="184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x v="887"/>
    <x v="0"/>
    <s v="US"/>
    <s v="USD"/>
    <x v="1276"/>
    <n v="1247504047"/>
    <b v="1"/>
    <n v="68"/>
    <b v="1"/>
    <s v="music/rock"/>
    <x v="3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n v="1343741347"/>
    <b v="1"/>
    <n v="413"/>
    <b v="1"/>
    <s v="music/rock"/>
    <x v="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n v="1401196766"/>
    <b v="1"/>
    <n v="190"/>
    <b v="1"/>
    <s v="music/rock"/>
    <x v="19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n v="1392171770"/>
    <b v="1"/>
    <n v="189"/>
    <b v="1"/>
    <s v="music/rock"/>
    <x v="38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n v="1291227054"/>
    <b v="1"/>
    <n v="130"/>
    <b v="1"/>
    <s v="music/rock"/>
    <x v="38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n v="1373305836"/>
    <b v="1"/>
    <n v="74"/>
    <b v="1"/>
    <s v="music/rock"/>
    <x v="38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n v="1383909855"/>
    <b v="1"/>
    <n v="274"/>
    <b v="1"/>
    <s v="music/rock"/>
    <x v="39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n v="1360948389"/>
    <b v="1"/>
    <n v="22"/>
    <b v="1"/>
    <s v="music/rock"/>
    <x v="185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n v="1481175482"/>
    <b v="0"/>
    <n v="31"/>
    <b v="1"/>
    <s v="theater/plays"/>
    <x v="7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n v="1433512775"/>
    <b v="0"/>
    <n v="63"/>
    <b v="1"/>
    <s v="theater/plays"/>
    <x v="21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n v="1423041227"/>
    <b v="0"/>
    <n v="20"/>
    <b v="1"/>
    <s v="theater/plays"/>
    <x v="29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n v="1428936856"/>
    <b v="0"/>
    <n v="25"/>
    <b v="1"/>
    <s v="theater/plays"/>
    <x v="186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n v="1468122163"/>
    <b v="0"/>
    <n v="61"/>
    <b v="1"/>
    <s v="theater/plays"/>
    <x v="8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n v="1480907645"/>
    <b v="0"/>
    <n v="52"/>
    <b v="1"/>
    <s v="theater/plays"/>
    <x v="10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x v="900"/>
    <x v="0"/>
    <s v="US"/>
    <s v="USD"/>
    <x v="1290"/>
    <n v="1427121931"/>
    <b v="0"/>
    <n v="86"/>
    <b v="1"/>
    <s v="theater/plays"/>
    <x v="15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n v="1425224391"/>
    <b v="0"/>
    <n v="42"/>
    <b v="1"/>
    <s v="theater/plays"/>
    <x v="91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n v="1441822828"/>
    <b v="0"/>
    <n v="52"/>
    <b v="1"/>
    <s v="theater/plays"/>
    <x v="5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n v="1444927771"/>
    <b v="0"/>
    <n v="120"/>
    <b v="1"/>
    <s v="theater/plays"/>
    <x v="21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n v="1443696797"/>
    <b v="0"/>
    <n v="22"/>
    <b v="1"/>
    <s v="theater/plays"/>
    <x v="108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n v="1435585497"/>
    <b v="0"/>
    <n v="64"/>
    <b v="1"/>
    <s v="theater/plays"/>
    <x v="21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n v="1456189973"/>
    <b v="0"/>
    <n v="23"/>
    <b v="1"/>
    <s v="theater/plays"/>
    <x v="48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n v="1459533358"/>
    <b v="0"/>
    <n v="238"/>
    <b v="1"/>
    <s v="theater/plays"/>
    <x v="5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n v="1459268432"/>
    <b v="0"/>
    <n v="33"/>
    <b v="1"/>
    <s v="theater/plays"/>
    <x v="2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n v="1434310359"/>
    <b v="0"/>
    <n v="32"/>
    <b v="1"/>
    <s v="theater/plays"/>
    <x v="39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n v="1461427938"/>
    <b v="0"/>
    <n v="24"/>
    <b v="1"/>
    <s v="theater/plays"/>
    <x v="16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n v="1436551178"/>
    <b v="0"/>
    <n v="29"/>
    <b v="1"/>
    <s v="theater/plays"/>
    <x v="3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n v="1477963411"/>
    <b v="0"/>
    <n v="50"/>
    <b v="1"/>
    <s v="theater/plays"/>
    <x v="8"/>
    <n v="50"/>
    <x v="1"/>
    <x v="6"/>
    <x v="1302"/>
    <d v="2016-12-01T02:23:31"/>
    <x v="2"/>
  </r>
  <r>
    <n v="1303"/>
    <s v="Forward Arena Theatre Company: Summer Season"/>
    <s v="Groundbreaking queer theatre."/>
    <x v="8"/>
    <x v="912"/>
    <x v="0"/>
    <s v="GB"/>
    <s v="GBP"/>
    <x v="1303"/>
    <n v="1468578920"/>
    <b v="0"/>
    <n v="108"/>
    <b v="1"/>
    <s v="theater/plays"/>
    <x v="22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n v="1484196005"/>
    <b v="0"/>
    <n v="104"/>
    <b v="0"/>
    <s v="technology/wearables"/>
    <x v="67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n v="1466611108"/>
    <b v="0"/>
    <n v="86"/>
    <b v="0"/>
    <s v="technology/wearables"/>
    <x v="73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n v="1415098734"/>
    <b v="0"/>
    <n v="356"/>
    <b v="0"/>
    <s v="technology/wearables"/>
    <x v="187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s v="US"/>
    <s v="USD"/>
    <x v="1307"/>
    <n v="1453118679"/>
    <b v="0"/>
    <n v="45"/>
    <b v="0"/>
    <s v="technology/wearables"/>
    <x v="81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x v="917"/>
    <x v="1"/>
    <s v="US"/>
    <s v="USD"/>
    <x v="1308"/>
    <n v="1472481812"/>
    <b v="0"/>
    <n v="38"/>
    <b v="0"/>
    <s v="technology/wearables"/>
    <x v="57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n v="1441919468"/>
    <b v="0"/>
    <n v="35"/>
    <b v="0"/>
    <s v="technology/wearables"/>
    <x v="20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n v="1467734450"/>
    <b v="0"/>
    <n v="24"/>
    <b v="0"/>
    <s v="technology/wearables"/>
    <x v="63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n v="1477509319"/>
    <b v="0"/>
    <n v="100"/>
    <b v="0"/>
    <s v="technology/wearables"/>
    <x v="188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n v="1426783922"/>
    <b v="0"/>
    <n v="1"/>
    <b v="0"/>
    <s v="technology/wearables"/>
    <x v="60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n v="1454432514"/>
    <b v="0"/>
    <n v="122"/>
    <b v="0"/>
    <s v="technology/wearables"/>
    <x v="134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n v="1471881860"/>
    <b v="0"/>
    <n v="11"/>
    <b v="0"/>
    <s v="technology/wearables"/>
    <x v="60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n v="1443700648"/>
    <b v="0"/>
    <n v="248"/>
    <b v="0"/>
    <s v="technology/wearables"/>
    <x v="67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n v="1453676709"/>
    <b v="0"/>
    <n v="1"/>
    <b v="0"/>
    <s v="technology/wearables"/>
    <x v="5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n v="1464586746"/>
    <b v="0"/>
    <n v="19"/>
    <b v="0"/>
    <s v="technology/wearables"/>
    <x v="52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n v="1418346172"/>
    <b v="0"/>
    <n v="135"/>
    <b v="0"/>
    <s v="technology/wearables"/>
    <x v="77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n v="1403810965"/>
    <b v="0"/>
    <n v="9"/>
    <b v="0"/>
    <s v="technology/wearables"/>
    <x v="77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n v="1480610046"/>
    <b v="0"/>
    <n v="3"/>
    <b v="0"/>
    <s v="technology/wearables"/>
    <x v="60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n v="1479923937"/>
    <b v="0"/>
    <n v="7"/>
    <b v="0"/>
    <s v="technology/wearables"/>
    <x v="60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n v="1429631125"/>
    <b v="0"/>
    <n v="4"/>
    <b v="0"/>
    <s v="technology/wearables"/>
    <x v="5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n v="1458665146"/>
    <b v="0"/>
    <n v="44"/>
    <b v="0"/>
    <s v="technology/wearables"/>
    <x v="114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n v="1473779552"/>
    <b v="0"/>
    <n v="90"/>
    <b v="0"/>
    <s v="technology/wearables"/>
    <x v="54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n v="1480471435"/>
    <b v="0"/>
    <n v="8"/>
    <b v="0"/>
    <s v="technology/wearables"/>
    <x v="53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n v="1417460428"/>
    <b v="0"/>
    <n v="11"/>
    <b v="0"/>
    <s v="technology/wearables"/>
    <x v="60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n v="1430324235"/>
    <b v="0"/>
    <n v="41"/>
    <b v="0"/>
    <s v="technology/wearables"/>
    <x v="65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n v="1472570734"/>
    <b v="0"/>
    <n v="15"/>
    <b v="0"/>
    <s v="technology/wearables"/>
    <x v="53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n v="1414041545"/>
    <b v="0"/>
    <n v="9"/>
    <b v="0"/>
    <s v="technology/wearables"/>
    <x v="60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n v="1464763109"/>
    <b v="0"/>
    <n v="50"/>
    <b v="0"/>
    <s v="technology/wearables"/>
    <x v="66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n v="1468843554"/>
    <b v="0"/>
    <n v="34"/>
    <b v="0"/>
    <s v="technology/wearables"/>
    <x v="60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n v="1482888408"/>
    <b v="0"/>
    <n v="0"/>
    <b v="0"/>
    <s v="technology/wearables"/>
    <x v="5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n v="1402886025"/>
    <b v="0"/>
    <n v="0"/>
    <b v="0"/>
    <s v="technology/wearables"/>
    <x v="5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n v="1455129287"/>
    <b v="0"/>
    <n v="276"/>
    <b v="0"/>
    <s v="technology/wearables"/>
    <x v="57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n v="1446762502"/>
    <b v="0"/>
    <n v="16"/>
    <b v="0"/>
    <s v="technology/wearables"/>
    <x v="68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n v="1415825028"/>
    <b v="0"/>
    <n v="224"/>
    <b v="0"/>
    <s v="technology/wearables"/>
    <x v="189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n v="1485957079"/>
    <b v="0"/>
    <n v="140"/>
    <b v="0"/>
    <s v="technology/wearables"/>
    <x v="190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n v="1435951033"/>
    <b v="0"/>
    <n v="15"/>
    <b v="0"/>
    <s v="technology/wearables"/>
    <x v="56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x v="943"/>
    <x v="1"/>
    <s v="US"/>
    <s v="USD"/>
    <x v="1339"/>
    <n v="1414164715"/>
    <b v="0"/>
    <n v="37"/>
    <b v="0"/>
    <s v="technology/wearables"/>
    <x v="113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n v="1405520253"/>
    <b v="0"/>
    <n v="0"/>
    <b v="0"/>
    <s v="technology/wearables"/>
    <x v="5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n v="1472569117"/>
    <b v="0"/>
    <n v="46"/>
    <b v="0"/>
    <s v="technology/wearables"/>
    <x v="14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n v="1434569739"/>
    <b v="0"/>
    <n v="1"/>
    <b v="0"/>
    <s v="technology/wearables"/>
    <x v="5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n v="1466512683"/>
    <b v="0"/>
    <n v="323"/>
    <b v="0"/>
    <s v="technology/wearables"/>
    <x v="21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n v="1464807439"/>
    <b v="0"/>
    <n v="139"/>
    <b v="1"/>
    <s v="publishing/nonfiction"/>
    <x v="191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n v="1402342359"/>
    <b v="0"/>
    <n v="7"/>
    <b v="1"/>
    <s v="publishing/nonfiction"/>
    <x v="10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n v="1369705751"/>
    <b v="0"/>
    <n v="149"/>
    <b v="1"/>
    <s v="publishing/nonfiction"/>
    <x v="92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n v="1423149525"/>
    <b v="0"/>
    <n v="31"/>
    <b v="1"/>
    <s v="publishing/nonfiction"/>
    <x v="21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n v="1416485333"/>
    <b v="0"/>
    <n v="26"/>
    <b v="1"/>
    <s v="publishing/nonfiction"/>
    <x v="21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n v="1447055935"/>
    <b v="0"/>
    <n v="172"/>
    <b v="1"/>
    <s v="publishing/nonfiction"/>
    <x v="142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n v="1448497134"/>
    <b v="0"/>
    <n v="78"/>
    <b v="1"/>
    <s v="publishing/nonfiction"/>
    <x v="3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n v="1452707144"/>
    <b v="0"/>
    <n v="120"/>
    <b v="1"/>
    <s v="publishing/nonfiction"/>
    <x v="7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n v="1436968366"/>
    <b v="0"/>
    <n v="227"/>
    <b v="1"/>
    <s v="publishing/nonfiction"/>
    <x v="104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n v="1359946188"/>
    <b v="0"/>
    <n v="42"/>
    <b v="1"/>
    <s v="publishing/nonfiction"/>
    <x v="8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n v="1463080979"/>
    <b v="0"/>
    <n v="64"/>
    <b v="1"/>
    <s v="publishing/nonfiction"/>
    <x v="22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n v="1351663605"/>
    <b v="0"/>
    <n v="121"/>
    <b v="1"/>
    <s v="publishing/nonfiction"/>
    <x v="4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n v="1370393760"/>
    <b v="0"/>
    <n v="87"/>
    <b v="1"/>
    <s v="publishing/nonfiction"/>
    <x v="25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n v="1359587137"/>
    <b v="0"/>
    <n v="65"/>
    <b v="1"/>
    <s v="publishing/nonfiction"/>
    <x v="10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n v="1306417323"/>
    <b v="0"/>
    <n v="49"/>
    <b v="1"/>
    <s v="publishing/nonfiction"/>
    <x v="20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n v="1304623990"/>
    <b v="0"/>
    <n v="19"/>
    <b v="1"/>
    <s v="publishing/nonfiction"/>
    <x v="31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n v="1341524220"/>
    <b v="0"/>
    <n v="81"/>
    <b v="1"/>
    <s v="publishing/nonfiction"/>
    <x v="36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n v="1400778772"/>
    <b v="0"/>
    <n v="264"/>
    <b v="1"/>
    <s v="publishing/nonfiction"/>
    <x v="9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n v="1373408731"/>
    <b v="0"/>
    <n v="25"/>
    <b v="1"/>
    <s v="publishing/nonfiction"/>
    <x v="15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n v="1453925727"/>
    <b v="0"/>
    <n v="5"/>
    <b v="1"/>
    <s v="publishing/nonfiction"/>
    <x v="8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n v="1415464906"/>
    <b v="0"/>
    <n v="144"/>
    <b v="1"/>
    <s v="music/rock"/>
    <x v="17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n v="1423935352"/>
    <b v="0"/>
    <n v="92"/>
    <b v="1"/>
    <s v="music/rock"/>
    <x v="8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x v="966"/>
    <x v="0"/>
    <s v="US"/>
    <s v="USD"/>
    <x v="1366"/>
    <n v="1413158063"/>
    <b v="0"/>
    <n v="147"/>
    <b v="1"/>
    <s v="music/rock"/>
    <x v="9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n v="1444867450"/>
    <b v="0"/>
    <n v="90"/>
    <b v="1"/>
    <s v="music/rock"/>
    <x v="35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n v="1432269294"/>
    <b v="0"/>
    <n v="87"/>
    <b v="1"/>
    <s v="music/rock"/>
    <x v="38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n v="1394633746"/>
    <b v="0"/>
    <n v="406"/>
    <b v="1"/>
    <s v="music/rock"/>
    <x v="2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n v="1380585890"/>
    <b v="0"/>
    <n v="20"/>
    <b v="1"/>
    <s v="music/rock"/>
    <x v="3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n v="1428430342"/>
    <b v="0"/>
    <n v="70"/>
    <b v="1"/>
    <s v="music/rock"/>
    <x v="13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s v="US"/>
    <s v="USD"/>
    <x v="1372"/>
    <n v="1339523132"/>
    <b v="0"/>
    <n v="16"/>
    <b v="1"/>
    <s v="music/rock"/>
    <x v="39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n v="1480546233"/>
    <b v="0"/>
    <n v="52"/>
    <b v="1"/>
    <s v="music/rock"/>
    <x v="2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n v="1456285988"/>
    <b v="0"/>
    <n v="66"/>
    <b v="1"/>
    <s v="music/rock"/>
    <x v="192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n v="1481852119"/>
    <b v="0"/>
    <n v="109"/>
    <b v="1"/>
    <s v="music/rock"/>
    <x v="193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n v="1478189006"/>
    <b v="0"/>
    <n v="168"/>
    <b v="1"/>
    <s v="music/rock"/>
    <x v="194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n v="1484198170"/>
    <b v="0"/>
    <n v="31"/>
    <b v="1"/>
    <s v="music/rock"/>
    <x v="31"/>
    <n v="48.71"/>
    <x v="4"/>
    <x v="11"/>
    <x v="1377"/>
    <d v="2017-02-03T04:11:00"/>
    <x v="1"/>
  </r>
  <r>
    <n v="1378"/>
    <s v="SIX BY SEVEN"/>
    <s v="A psychedelic post rock masterpiece!"/>
    <x v="13"/>
    <x v="976"/>
    <x v="0"/>
    <s v="GB"/>
    <s v="GBP"/>
    <x v="1378"/>
    <n v="1468779210"/>
    <b v="0"/>
    <n v="133"/>
    <b v="1"/>
    <s v="music/rock"/>
    <x v="195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x v="977"/>
    <x v="0"/>
    <s v="US"/>
    <s v="USD"/>
    <x v="1379"/>
    <n v="1430912876"/>
    <b v="0"/>
    <n v="151"/>
    <b v="1"/>
    <s v="music/rock"/>
    <x v="20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s v="US"/>
    <s v="USD"/>
    <x v="1380"/>
    <n v="1431886706"/>
    <b v="0"/>
    <n v="5"/>
    <b v="1"/>
    <s v="music/rock"/>
    <x v="196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n v="1480396125"/>
    <b v="0"/>
    <n v="73"/>
    <b v="1"/>
    <s v="music/rock"/>
    <x v="13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n v="1365275536"/>
    <b v="0"/>
    <n v="148"/>
    <b v="1"/>
    <s v="music/rock"/>
    <x v="3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n v="1480729678"/>
    <b v="0"/>
    <n v="93"/>
    <b v="1"/>
    <s v="music/rock"/>
    <x v="197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n v="1433525922"/>
    <b v="0"/>
    <n v="63"/>
    <b v="1"/>
    <s v="music/rock"/>
    <x v="39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n v="1457109121"/>
    <b v="0"/>
    <n v="134"/>
    <b v="1"/>
    <s v="music/rock"/>
    <x v="5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s v="US"/>
    <s v="USD"/>
    <x v="1386"/>
    <n v="1435591889"/>
    <b v="0"/>
    <n v="14"/>
    <b v="1"/>
    <s v="music/rock"/>
    <x v="198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n v="1430604395"/>
    <b v="0"/>
    <n v="78"/>
    <b v="1"/>
    <s v="music/rock"/>
    <x v="0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n v="1474469117"/>
    <b v="0"/>
    <n v="112"/>
    <b v="1"/>
    <s v="music/rock"/>
    <x v="16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n v="1468495957"/>
    <b v="0"/>
    <n v="34"/>
    <b v="1"/>
    <s v="music/rock"/>
    <x v="14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n v="1427224606"/>
    <b v="0"/>
    <n v="19"/>
    <b v="1"/>
    <s v="music/rock"/>
    <x v="15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n v="1436369818"/>
    <b v="0"/>
    <n v="13"/>
    <b v="1"/>
    <s v="music/rock"/>
    <x v="5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n v="1454298186"/>
    <b v="0"/>
    <n v="104"/>
    <b v="1"/>
    <s v="music/rock"/>
    <x v="35"/>
    <n v="27.32"/>
    <x v="4"/>
    <x v="11"/>
    <x v="1392"/>
    <d v="2016-03-03T03:43:06"/>
    <x v="2"/>
  </r>
  <r>
    <n v="1393"/>
    <s v="WolfHunt | Social Commentary Rock Project"/>
    <s v="Rock n' Roll tales of our times"/>
    <x v="3"/>
    <x v="990"/>
    <x v="0"/>
    <s v="US"/>
    <s v="USD"/>
    <x v="1393"/>
    <n v="1467476523"/>
    <b v="0"/>
    <n v="52"/>
    <b v="1"/>
    <s v="music/rock"/>
    <x v="21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n v="1484623726"/>
    <b v="0"/>
    <n v="17"/>
    <b v="1"/>
    <s v="music/rock"/>
    <x v="108"/>
    <n v="53.88"/>
    <x v="4"/>
    <x v="11"/>
    <x v="1394"/>
    <d v="2017-03-01T03:00:00"/>
    <x v="1"/>
  </r>
  <r>
    <n v="1395"/>
    <s v="Quiet Oaks Full Length Album"/>
    <s v="Help Quiet Oaks record their debut album!!!"/>
    <x v="8"/>
    <x v="992"/>
    <x v="0"/>
    <s v="US"/>
    <s v="USD"/>
    <x v="1395"/>
    <n v="1481838481"/>
    <b v="0"/>
    <n v="82"/>
    <b v="1"/>
    <s v="music/rock"/>
    <x v="20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n v="1421279882"/>
    <b v="0"/>
    <n v="73"/>
    <b v="1"/>
    <s v="music/rock"/>
    <x v="13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n v="1475013710"/>
    <b v="0"/>
    <n v="158"/>
    <b v="1"/>
    <s v="music/rock"/>
    <x v="35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n v="1465160334"/>
    <b v="0"/>
    <n v="65"/>
    <b v="1"/>
    <s v="music/rock"/>
    <x v="5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n v="1410048373"/>
    <b v="0"/>
    <n v="184"/>
    <b v="1"/>
    <s v="music/rock"/>
    <x v="9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n v="1462695073"/>
    <b v="0"/>
    <n v="34"/>
    <b v="1"/>
    <s v="music/rock"/>
    <x v="23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n v="1367798074"/>
    <b v="0"/>
    <n v="240"/>
    <b v="1"/>
    <s v="music/rock"/>
    <x v="199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n v="1425259011"/>
    <b v="0"/>
    <n v="113"/>
    <b v="1"/>
    <s v="music/rock"/>
    <x v="15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n v="1372210235"/>
    <b v="0"/>
    <n v="66"/>
    <b v="1"/>
    <s v="music/rock"/>
    <x v="3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n v="1422447285"/>
    <b v="1"/>
    <n v="5"/>
    <b v="0"/>
    <s v="publishing/translations"/>
    <x v="53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s v="US"/>
    <s v="USD"/>
    <x v="1405"/>
    <n v="1414599601"/>
    <b v="1"/>
    <n v="17"/>
    <b v="0"/>
    <s v="publishing/translations"/>
    <x v="50"/>
    <n v="6.18"/>
    <x v="3"/>
    <x v="22"/>
    <x v="1405"/>
    <d v="2014-11-28T17:20:01"/>
    <x v="3"/>
  </r>
  <r>
    <n v="1406"/>
    <s v="Man Down! Translation project"/>
    <s v="The White coat and the battle dress uniform"/>
    <x v="14"/>
    <x v="493"/>
    <x v="2"/>
    <s v="IT"/>
    <s v="EUR"/>
    <x v="1406"/>
    <n v="1445336607"/>
    <b v="0"/>
    <n v="3"/>
    <b v="0"/>
    <s v="publishing/translations"/>
    <x v="5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n v="1405687978"/>
    <b v="0"/>
    <n v="2"/>
    <b v="0"/>
    <s v="publishing/translations"/>
    <x v="60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n v="1444856156"/>
    <b v="0"/>
    <n v="6"/>
    <b v="0"/>
    <s v="publishing/translations"/>
    <x v="113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n v="1414897935"/>
    <b v="0"/>
    <n v="0"/>
    <b v="0"/>
    <s v="publishing/translations"/>
    <x v="5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n v="1461051520"/>
    <b v="0"/>
    <n v="1"/>
    <b v="0"/>
    <s v="publishing/translations"/>
    <x v="5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n v="1420766700"/>
    <b v="0"/>
    <n v="3"/>
    <b v="0"/>
    <s v="publishing/translations"/>
    <x v="5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n v="1415064699"/>
    <b v="0"/>
    <n v="13"/>
    <b v="0"/>
    <s v="publishing/translations"/>
    <x v="62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n v="1450780170"/>
    <b v="0"/>
    <n v="1"/>
    <b v="0"/>
    <s v="publishing/translations"/>
    <x v="62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n v="1480831467"/>
    <b v="0"/>
    <n v="1"/>
    <b v="0"/>
    <s v="publishing/translations"/>
    <x v="5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n v="1436285591"/>
    <b v="0"/>
    <n v="9"/>
    <b v="0"/>
    <s v="publishing/translations"/>
    <x v="82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n v="1445552019"/>
    <b v="0"/>
    <n v="0"/>
    <b v="0"/>
    <s v="publishing/translations"/>
    <x v="5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n v="1439696174"/>
    <b v="0"/>
    <n v="2"/>
    <b v="0"/>
    <s v="publishing/translations"/>
    <x v="60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n v="1453805834"/>
    <b v="0"/>
    <n v="1"/>
    <b v="0"/>
    <s v="publishing/translations"/>
    <x v="5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n v="1473418619"/>
    <b v="0"/>
    <n v="10"/>
    <b v="0"/>
    <s v="publishing/translations"/>
    <x v="113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x v="158"/>
    <x v="2"/>
    <s v="US"/>
    <s v="USD"/>
    <x v="1420"/>
    <n v="1464969686"/>
    <b v="0"/>
    <n v="3"/>
    <b v="0"/>
    <s v="publishing/translations"/>
    <x v="56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n v="1420840709"/>
    <b v="0"/>
    <n v="2"/>
    <b v="0"/>
    <s v="publishing/translations"/>
    <x v="5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n v="1471844704"/>
    <b v="0"/>
    <n v="2"/>
    <b v="0"/>
    <s v="publishing/translations"/>
    <x v="5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n v="1449045531"/>
    <b v="0"/>
    <n v="1"/>
    <b v="0"/>
    <s v="publishing/translations"/>
    <x v="5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n v="1478106802"/>
    <b v="0"/>
    <n v="14"/>
    <b v="0"/>
    <s v="publishing/translations"/>
    <x v="68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n v="1427684959"/>
    <b v="0"/>
    <n v="0"/>
    <b v="0"/>
    <s v="publishing/translations"/>
    <x v="5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n v="1435224120"/>
    <b v="0"/>
    <n v="0"/>
    <b v="0"/>
    <s v="publishing/translations"/>
    <x v="5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n v="1471638385"/>
    <b v="0"/>
    <n v="4"/>
    <b v="0"/>
    <s v="publishing/translations"/>
    <x v="59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n v="1456996017"/>
    <b v="0"/>
    <n v="3"/>
    <b v="0"/>
    <s v="publishing/translations"/>
    <x v="62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n v="1426037242"/>
    <b v="0"/>
    <n v="0"/>
    <b v="0"/>
    <s v="publishing/translations"/>
    <x v="5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n v="1416339088"/>
    <b v="0"/>
    <n v="5"/>
    <b v="0"/>
    <s v="publishing/translations"/>
    <x v="59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n v="1445922216"/>
    <b v="0"/>
    <n v="47"/>
    <b v="0"/>
    <s v="publishing/translations"/>
    <x v="188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n v="1434825828"/>
    <b v="0"/>
    <n v="0"/>
    <b v="0"/>
    <s v="publishing/translations"/>
    <x v="5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n v="1477839675"/>
    <b v="0"/>
    <n v="10"/>
    <b v="0"/>
    <s v="publishing/translations"/>
    <x v="113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n v="1431973478"/>
    <b v="0"/>
    <n v="11"/>
    <b v="0"/>
    <s v="publishing/translations"/>
    <x v="54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n v="1441997020"/>
    <b v="0"/>
    <n v="2"/>
    <b v="0"/>
    <s v="publishing/translations"/>
    <x v="5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n v="1453451057"/>
    <b v="0"/>
    <n v="2"/>
    <b v="0"/>
    <s v="publishing/translations"/>
    <x v="60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n v="1402058739"/>
    <b v="0"/>
    <n v="22"/>
    <b v="0"/>
    <s v="publishing/translations"/>
    <x v="11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n v="1459198499"/>
    <b v="0"/>
    <n v="8"/>
    <b v="0"/>
    <s v="publishing/translations"/>
    <x v="56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n v="1423166101"/>
    <b v="0"/>
    <n v="6"/>
    <b v="0"/>
    <s v="publishing/translations"/>
    <x v="113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n v="1461693463"/>
    <b v="0"/>
    <n v="1"/>
    <b v="0"/>
    <s v="publishing/translations"/>
    <x v="5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n v="1436811769"/>
    <b v="0"/>
    <n v="3"/>
    <b v="0"/>
    <s v="publishing/translations"/>
    <x v="60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n v="1461598158"/>
    <b v="0"/>
    <n v="0"/>
    <b v="0"/>
    <s v="publishing/translations"/>
    <x v="5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n v="1480803209"/>
    <b v="0"/>
    <n v="0"/>
    <b v="0"/>
    <s v="publishing/translations"/>
    <x v="5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n v="1436907462"/>
    <b v="0"/>
    <n v="0"/>
    <b v="0"/>
    <s v="publishing/translations"/>
    <x v="5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n v="1431694855"/>
    <b v="0"/>
    <n v="0"/>
    <b v="0"/>
    <s v="publishing/translations"/>
    <x v="5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n v="1459507478"/>
    <b v="0"/>
    <n v="0"/>
    <b v="0"/>
    <s v="publishing/translations"/>
    <x v="50"/>
    <n v="0"/>
    <x v="3"/>
    <x v="22"/>
    <x v="1446"/>
    <d v="2016-04-21T10:44:38"/>
    <x v="2"/>
  </r>
  <r>
    <n v="1447"/>
    <s v="Indian Language Dictionary"/>
    <s v="I'm creating a dictionary of multiple Indian languages."/>
    <x v="69"/>
    <x v="735"/>
    <x v="2"/>
    <s v="US"/>
    <s v="USD"/>
    <x v="1447"/>
    <n v="1465407134"/>
    <b v="0"/>
    <n v="3"/>
    <b v="0"/>
    <s v="publishing/translations"/>
    <x v="5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n v="1429655318"/>
    <b v="0"/>
    <n v="0"/>
    <b v="0"/>
    <s v="publishing/translations"/>
    <x v="5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n v="1427138905"/>
    <b v="0"/>
    <n v="0"/>
    <b v="0"/>
    <s v="publishing/translations"/>
    <x v="5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n v="1453349197"/>
    <b v="0"/>
    <n v="1"/>
    <b v="0"/>
    <s v="publishing/translations"/>
    <x v="5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n v="1413759659"/>
    <b v="0"/>
    <n v="2"/>
    <b v="0"/>
    <s v="publishing/translations"/>
    <x v="5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n v="1403974363"/>
    <b v="0"/>
    <n v="0"/>
    <b v="0"/>
    <s v="publishing/translations"/>
    <x v="5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n v="1488386547"/>
    <b v="0"/>
    <n v="0"/>
    <b v="0"/>
    <s v="publishing/translations"/>
    <x v="5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n v="1459716480"/>
    <b v="0"/>
    <n v="1"/>
    <b v="0"/>
    <s v="publishing/translations"/>
    <x v="60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n v="1405181320"/>
    <b v="0"/>
    <n v="7"/>
    <b v="0"/>
    <s v="publishing/translations"/>
    <x v="57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x v="1011"/>
    <x v="1"/>
    <s v="IT"/>
    <s v="EUR"/>
    <x v="1456"/>
    <n v="1480867365"/>
    <b v="0"/>
    <n v="3"/>
    <b v="0"/>
    <s v="publishing/translations"/>
    <x v="56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n v="1444685444"/>
    <b v="0"/>
    <n v="0"/>
    <b v="0"/>
    <s v="publishing/translations"/>
    <x v="5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n v="1405097760"/>
    <b v="0"/>
    <n v="0"/>
    <b v="0"/>
    <s v="publishing/translations"/>
    <x v="5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n v="1446612896"/>
    <b v="0"/>
    <n v="0"/>
    <b v="0"/>
    <s v="publishing/translations"/>
    <x v="5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n v="1412371898"/>
    <b v="0"/>
    <n v="0"/>
    <b v="0"/>
    <s v="publishing/translations"/>
    <x v="5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s v="US"/>
    <s v="USD"/>
    <x v="1461"/>
    <n v="1410967754"/>
    <b v="1"/>
    <n v="340"/>
    <b v="1"/>
    <s v="publishing/radio &amp; podcasts"/>
    <x v="7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s v="US"/>
    <s v="USD"/>
    <x v="1462"/>
    <n v="1363017271"/>
    <b v="1"/>
    <n v="150"/>
    <b v="1"/>
    <s v="publishing/radio &amp; podcasts"/>
    <x v="15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n v="1361483538"/>
    <b v="1"/>
    <n v="25"/>
    <b v="1"/>
    <s v="publishing/radio &amp; podcasts"/>
    <x v="34"/>
    <n v="35.44"/>
    <x v="3"/>
    <x v="23"/>
    <x v="1463"/>
    <d v="2013-04-07T20:52:18"/>
    <x v="4"/>
  </r>
  <r>
    <n v="1464"/>
    <s v="Science Studio"/>
    <s v="The Best Science Media on the Web"/>
    <x v="10"/>
    <x v="1014"/>
    <x v="0"/>
    <s v="US"/>
    <s v="USD"/>
    <x v="1464"/>
    <n v="1358437958"/>
    <b v="1"/>
    <n v="234"/>
    <b v="1"/>
    <s v="publishing/radio &amp; podcasts"/>
    <x v="200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n v="1329759452"/>
    <b v="1"/>
    <n v="2602"/>
    <b v="1"/>
    <s v="publishing/radio &amp; podcasts"/>
    <x v="201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n v="1449029266"/>
    <b v="1"/>
    <n v="248"/>
    <b v="1"/>
    <s v="publishing/radio &amp; podcasts"/>
    <x v="29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x v="1017"/>
    <x v="0"/>
    <s v="US"/>
    <s v="USD"/>
    <x v="1467"/>
    <n v="1327518885"/>
    <b v="1"/>
    <n v="600"/>
    <b v="1"/>
    <s v="publishing/radio &amp; podcasts"/>
    <x v="41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n v="1302654049"/>
    <b v="1"/>
    <n v="293"/>
    <b v="1"/>
    <s v="publishing/radio &amp; podcasts"/>
    <x v="21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n v="1358346109"/>
    <b v="1"/>
    <n v="321"/>
    <b v="1"/>
    <s v="publishing/radio &amp; podcasts"/>
    <x v="29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n v="1354909863"/>
    <b v="1"/>
    <n v="81"/>
    <b v="1"/>
    <s v="publishing/radio &amp; podcasts"/>
    <x v="10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n v="1426028334"/>
    <b v="1"/>
    <n v="343"/>
    <b v="1"/>
    <s v="publishing/radio &amp; podcasts"/>
    <x v="3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n v="1379336503"/>
    <b v="1"/>
    <n v="336"/>
    <b v="1"/>
    <s v="publishing/radio &amp; podcasts"/>
    <x v="86"/>
    <n v="103.2"/>
    <x v="3"/>
    <x v="23"/>
    <x v="1472"/>
    <d v="2013-10-16T13:01:43"/>
    <x v="4"/>
  </r>
  <r>
    <n v="1473"/>
    <s v="ONE LOVES ONLY FORM"/>
    <s v="Public Radio Project"/>
    <x v="15"/>
    <x v="1023"/>
    <x v="0"/>
    <s v="US"/>
    <s v="USD"/>
    <x v="1473"/>
    <n v="1328052639"/>
    <b v="1"/>
    <n v="47"/>
    <b v="1"/>
    <s v="publishing/radio &amp; podcasts"/>
    <x v="10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n v="1376501292"/>
    <b v="1"/>
    <n v="76"/>
    <b v="1"/>
    <s v="publishing/radio &amp; podcasts"/>
    <x v="20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n v="1416244863"/>
    <b v="1"/>
    <n v="441"/>
    <b v="1"/>
    <s v="publishing/radio &amp; podcasts"/>
    <x v="192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s v="US"/>
    <s v="USD"/>
    <x v="1476"/>
    <n v="1313024422"/>
    <b v="1"/>
    <n v="916"/>
    <b v="1"/>
    <s v="publishing/radio &amp; podcasts"/>
    <x v="20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n v="1319467604"/>
    <b v="1"/>
    <n v="369"/>
    <b v="1"/>
    <s v="publishing/radio &amp; podcasts"/>
    <x v="38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n v="1367355313"/>
    <b v="1"/>
    <n v="20242"/>
    <b v="1"/>
    <s v="publishing/radio &amp; podcasts"/>
    <x v="203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n v="1398448389"/>
    <b v="1"/>
    <n v="71"/>
    <b v="1"/>
    <s v="publishing/radio &amp; podcasts"/>
    <x v="0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n v="1373408699"/>
    <b v="1"/>
    <n v="635"/>
    <b v="1"/>
    <s v="publishing/radio &amp; podcasts"/>
    <x v="16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n v="1380838145"/>
    <b v="0"/>
    <n v="6"/>
    <b v="0"/>
    <s v="publishing/fiction"/>
    <x v="53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n v="1345062936"/>
    <b v="0"/>
    <n v="1"/>
    <b v="0"/>
    <s v="publishing/fiction"/>
    <x v="5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n v="1467002275"/>
    <b v="0"/>
    <n v="2"/>
    <b v="0"/>
    <s v="publishing/fiction"/>
    <x v="60"/>
    <n v="25"/>
    <x v="3"/>
    <x v="10"/>
    <x v="1483"/>
    <d v="2016-07-22T04:37:55"/>
    <x v="2"/>
  </r>
  <r>
    <n v="1484"/>
    <s v="a book called filtered down thru the stars"/>
    <s v="The mussings of an old wizard"/>
    <x v="13"/>
    <x v="117"/>
    <x v="2"/>
    <s v="US"/>
    <s v="USD"/>
    <x v="1484"/>
    <n v="1337834963"/>
    <b v="0"/>
    <n v="0"/>
    <b v="0"/>
    <s v="publishing/fiction"/>
    <x v="5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n v="1430939173"/>
    <b v="0"/>
    <n v="3"/>
    <b v="0"/>
    <s v="publishing/fiction"/>
    <x v="53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n v="1422417761"/>
    <b v="0"/>
    <n v="3"/>
    <b v="0"/>
    <s v="publishing/fiction"/>
    <x v="5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n v="1467583271"/>
    <b v="0"/>
    <n v="0"/>
    <b v="0"/>
    <s v="publishing/fiction"/>
    <x v="5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n v="1386336660"/>
    <b v="0"/>
    <n v="6"/>
    <b v="0"/>
    <s v="publishing/fiction"/>
    <x v="53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n v="1350398452"/>
    <b v="0"/>
    <n v="0"/>
    <b v="0"/>
    <s v="publishing/fiction"/>
    <x v="5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n v="1378214874"/>
    <b v="0"/>
    <n v="19"/>
    <b v="0"/>
    <s v="publishing/fiction"/>
    <x v="134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n v="1418922443"/>
    <b v="0"/>
    <n v="1"/>
    <b v="0"/>
    <s v="publishing/fiction"/>
    <x v="59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n v="1305839646"/>
    <b v="0"/>
    <n v="2"/>
    <b v="0"/>
    <s v="publishing/fiction"/>
    <x v="60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n v="1368823675"/>
    <b v="0"/>
    <n v="0"/>
    <b v="0"/>
    <s v="publishing/fiction"/>
    <x v="5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n v="1425489613"/>
    <b v="0"/>
    <n v="11"/>
    <b v="0"/>
    <s v="publishing/fiction"/>
    <x v="114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n v="1311879431"/>
    <b v="0"/>
    <n v="0"/>
    <b v="0"/>
    <s v="publishing/fiction"/>
    <x v="5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n v="1405682659"/>
    <b v="0"/>
    <n v="0"/>
    <b v="0"/>
    <s v="publishing/fiction"/>
    <x v="5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n v="1371655522"/>
    <b v="0"/>
    <n v="1"/>
    <b v="0"/>
    <s v="publishing/fiction"/>
    <x v="5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n v="1405899378"/>
    <b v="0"/>
    <n v="3"/>
    <b v="0"/>
    <s v="publishing/fiction"/>
    <x v="53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n v="1465171833"/>
    <b v="0"/>
    <n v="1"/>
    <b v="0"/>
    <s v="publishing/fiction"/>
    <x v="5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n v="1364852557"/>
    <b v="0"/>
    <n v="15"/>
    <b v="0"/>
    <s v="publishing/fiction"/>
    <x v="78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s v="CA"/>
    <s v="CAD"/>
    <x v="1501"/>
    <n v="1433772023"/>
    <b v="1"/>
    <n v="885"/>
    <b v="1"/>
    <s v="photography/photobooks"/>
    <x v="183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n v="1456491680"/>
    <b v="1"/>
    <n v="329"/>
    <b v="1"/>
    <s v="photography/photobooks"/>
    <x v="7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n v="1472026801"/>
    <b v="1"/>
    <n v="71"/>
    <b v="1"/>
    <s v="photography/photobooks"/>
    <x v="29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s v="GB"/>
    <s v="GBP"/>
    <x v="1504"/>
    <n v="1399996024"/>
    <b v="1"/>
    <n v="269"/>
    <b v="1"/>
    <s v="photography/photobooks"/>
    <x v="204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n v="1455446303"/>
    <b v="1"/>
    <n v="345"/>
    <b v="1"/>
    <s v="photography/photobooks"/>
    <x v="3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n v="1403635904"/>
    <b v="1"/>
    <n v="43"/>
    <b v="1"/>
    <s v="photography/photobooks"/>
    <x v="38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n v="1268822909"/>
    <b v="1"/>
    <n v="33"/>
    <b v="1"/>
    <s v="photography/photobooks"/>
    <x v="20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n v="1401201881"/>
    <b v="1"/>
    <n v="211"/>
    <b v="1"/>
    <s v="photography/photobooks"/>
    <x v="38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n v="1484570885"/>
    <b v="1"/>
    <n v="196"/>
    <b v="1"/>
    <s v="photography/photobooks"/>
    <x v="39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n v="1403169278"/>
    <b v="1"/>
    <n v="405"/>
    <b v="1"/>
    <s v="photography/photobooks"/>
    <x v="7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n v="1445263204"/>
    <b v="1"/>
    <n v="206"/>
    <b v="1"/>
    <s v="photography/photobooks"/>
    <x v="20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n v="1483719939"/>
    <b v="1"/>
    <n v="335"/>
    <b v="1"/>
    <s v="photography/photobooks"/>
    <x v="206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n v="1402931866"/>
    <b v="1"/>
    <n v="215"/>
    <b v="1"/>
    <s v="photography/photobooks"/>
    <x v="95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n v="1439907640"/>
    <b v="1"/>
    <n v="176"/>
    <b v="1"/>
    <s v="photography/photobooks"/>
    <x v="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n v="1455516297"/>
    <b v="1"/>
    <n v="555"/>
    <b v="1"/>
    <s v="photography/photobooks"/>
    <x v="96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n v="1473160292"/>
    <b v="1"/>
    <n v="116"/>
    <b v="1"/>
    <s v="photography/photobooks"/>
    <x v="15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n v="1415194553"/>
    <b v="1"/>
    <n v="615"/>
    <b v="1"/>
    <s v="photography/photobooks"/>
    <x v="184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n v="1398973252"/>
    <b v="1"/>
    <n v="236"/>
    <b v="1"/>
    <s v="photography/photobooks"/>
    <x v="207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n v="1400867283"/>
    <b v="1"/>
    <n v="145"/>
    <b v="1"/>
    <s v="photography/photobooks"/>
    <x v="3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x v="1054"/>
    <x v="0"/>
    <s v="US"/>
    <s v="USD"/>
    <x v="1520"/>
    <n v="1415824513"/>
    <b v="1"/>
    <n v="167"/>
    <b v="1"/>
    <s v="photography/photobooks"/>
    <x v="3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n v="1462248091"/>
    <b v="1"/>
    <n v="235"/>
    <b v="1"/>
    <s v="photography/photobooks"/>
    <x v="13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n v="1410983739"/>
    <b v="1"/>
    <n v="452"/>
    <b v="1"/>
    <s v="photography/photobooks"/>
    <x v="86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n v="1416592916"/>
    <b v="1"/>
    <n v="241"/>
    <b v="1"/>
    <s v="photography/photobooks"/>
    <x v="10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n v="1485000090"/>
    <b v="1"/>
    <n v="28"/>
    <b v="1"/>
    <s v="photography/photobooks"/>
    <x v="110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n v="1468947138"/>
    <b v="1"/>
    <n v="140"/>
    <b v="1"/>
    <s v="photography/photobooks"/>
    <x v="107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n v="1448951847"/>
    <b v="1"/>
    <n v="280"/>
    <b v="1"/>
    <s v="photography/photobooks"/>
    <x v="28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n v="1487082286"/>
    <b v="1"/>
    <n v="70"/>
    <b v="1"/>
    <s v="photography/photobooks"/>
    <x v="5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n v="1483292122"/>
    <b v="1"/>
    <n v="160"/>
    <b v="1"/>
    <s v="photography/photobooks"/>
    <x v="208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n v="1424185520"/>
    <b v="1"/>
    <n v="141"/>
    <b v="1"/>
    <s v="photography/photobooks"/>
    <x v="7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n v="1443464695"/>
    <b v="1"/>
    <n v="874"/>
    <b v="1"/>
    <s v="photography/photobooks"/>
    <x v="16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n v="1414610126"/>
    <b v="1"/>
    <n v="73"/>
    <b v="1"/>
    <s v="photography/photobooks"/>
    <x v="98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n v="1453461865"/>
    <b v="1"/>
    <n v="294"/>
    <b v="1"/>
    <s v="photography/photobooks"/>
    <x v="209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n v="1457913777"/>
    <b v="1"/>
    <n v="740"/>
    <b v="1"/>
    <s v="photography/photobooks"/>
    <x v="14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n v="1438791062"/>
    <b v="1"/>
    <n v="369"/>
    <b v="1"/>
    <s v="photography/photobooks"/>
    <x v="210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n v="1461527631"/>
    <b v="1"/>
    <n v="110"/>
    <b v="1"/>
    <s v="photography/photobooks"/>
    <x v="88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n v="1438110910"/>
    <b v="1"/>
    <n v="455"/>
    <b v="1"/>
    <s v="photography/photobooks"/>
    <x v="211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n v="1467358427"/>
    <b v="1"/>
    <n v="224"/>
    <b v="1"/>
    <s v="photography/photobooks"/>
    <x v="144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n v="1418064370"/>
    <b v="1"/>
    <n v="46"/>
    <b v="1"/>
    <s v="photography/photobooks"/>
    <x v="3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n v="1480629819"/>
    <b v="0"/>
    <n v="284"/>
    <b v="1"/>
    <s v="photography/photobooks"/>
    <x v="104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n v="1414368616"/>
    <b v="1"/>
    <n v="98"/>
    <b v="1"/>
    <s v="photography/photobooks"/>
    <x v="90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n v="1417453538"/>
    <b v="0"/>
    <n v="2"/>
    <b v="0"/>
    <s v="photography/nature"/>
    <x v="5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n v="1434412500"/>
    <b v="0"/>
    <n v="1"/>
    <b v="0"/>
    <s v="photography/nature"/>
    <x v="65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n v="1414066434"/>
    <b v="0"/>
    <n v="1"/>
    <b v="0"/>
    <s v="photography/nature"/>
    <x v="5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n v="1424222024"/>
    <b v="0"/>
    <n v="0"/>
    <b v="0"/>
    <s v="photography/nature"/>
    <x v="5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n v="1422393234"/>
    <b v="0"/>
    <n v="1"/>
    <b v="0"/>
    <s v="photography/nature"/>
    <x v="5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n v="1405746399"/>
    <b v="0"/>
    <n v="11"/>
    <b v="0"/>
    <s v="photography/nature"/>
    <x v="1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n v="1487240082"/>
    <b v="0"/>
    <n v="0"/>
    <b v="0"/>
    <s v="photography/nature"/>
    <x v="5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n v="1444425020"/>
    <b v="0"/>
    <n v="1"/>
    <b v="0"/>
    <s v="photography/nature"/>
    <x v="114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n v="1443928559"/>
    <b v="0"/>
    <n v="6"/>
    <b v="0"/>
    <s v="photography/nature"/>
    <x v="122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n v="1460458034"/>
    <b v="0"/>
    <n v="7"/>
    <b v="0"/>
    <s v="photography/nature"/>
    <x v="55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n v="1430164039"/>
    <b v="0"/>
    <n v="0"/>
    <b v="0"/>
    <s v="photography/nature"/>
    <x v="5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n v="1410366708"/>
    <b v="0"/>
    <n v="16"/>
    <b v="0"/>
    <s v="photography/nature"/>
    <x v="190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n v="1438584447"/>
    <b v="0"/>
    <n v="0"/>
    <b v="0"/>
    <s v="photography/nature"/>
    <x v="5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n v="1435903390"/>
    <b v="0"/>
    <n v="0"/>
    <b v="0"/>
    <s v="photography/nature"/>
    <x v="5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n v="1440513832"/>
    <b v="0"/>
    <n v="0"/>
    <b v="0"/>
    <s v="photography/nature"/>
    <x v="5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n v="1465011624"/>
    <b v="0"/>
    <n v="12"/>
    <b v="0"/>
    <s v="photography/nature"/>
    <x v="79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n v="1408549233"/>
    <b v="0"/>
    <n v="1"/>
    <b v="0"/>
    <s v="photography/nature"/>
    <x v="65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n v="1435656759"/>
    <b v="0"/>
    <n v="3"/>
    <b v="0"/>
    <s v="photography/nature"/>
    <x v="62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n v="1428974199"/>
    <b v="0"/>
    <n v="1"/>
    <b v="0"/>
    <s v="photography/nature"/>
    <x v="5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n v="1414110593"/>
    <b v="0"/>
    <n v="4"/>
    <b v="0"/>
    <s v="photography/nature"/>
    <x v="65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n v="1381194003"/>
    <b v="0"/>
    <n v="1"/>
    <b v="0"/>
    <s v="publishing/art books"/>
    <x v="60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n v="1253712916"/>
    <b v="0"/>
    <n v="0"/>
    <b v="0"/>
    <s v="publishing/art books"/>
    <x v="5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n v="1389635351"/>
    <b v="0"/>
    <n v="2"/>
    <b v="0"/>
    <s v="publishing/art books"/>
    <x v="60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n v="1430124509"/>
    <b v="0"/>
    <n v="1"/>
    <b v="0"/>
    <s v="publishing/art books"/>
    <x v="5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n v="1304962261"/>
    <b v="0"/>
    <n v="1"/>
    <b v="0"/>
    <s v="publishing/art books"/>
    <x v="56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n v="1467151204"/>
    <b v="0"/>
    <n v="59"/>
    <b v="0"/>
    <s v="publishing/art books"/>
    <x v="70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n v="1391293745"/>
    <b v="0"/>
    <n v="13"/>
    <b v="0"/>
    <s v="publishing/art books"/>
    <x v="65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n v="1416360585"/>
    <b v="0"/>
    <n v="22"/>
    <b v="0"/>
    <s v="publishing/art books"/>
    <x v="51"/>
    <n v="155"/>
    <x v="3"/>
    <x v="25"/>
    <x v="1568"/>
    <d v="2014-12-24T01:29:45"/>
    <x v="3"/>
  </r>
  <r>
    <n v="1569"/>
    <s v="to be removed (Canceled)"/>
    <s v="to be removed"/>
    <x v="11"/>
    <x v="117"/>
    <x v="1"/>
    <s v="US"/>
    <s v="USD"/>
    <x v="1568"/>
    <n v="1366906714"/>
    <b v="0"/>
    <n v="0"/>
    <b v="0"/>
    <s v="publishing/art books"/>
    <x v="5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n v="1457551882"/>
    <b v="0"/>
    <n v="52"/>
    <b v="0"/>
    <s v="publishing/art books"/>
    <x v="139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n v="1432146483"/>
    <b v="0"/>
    <n v="4"/>
    <b v="0"/>
    <s v="publishing/art books"/>
    <x v="60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n v="1454546859"/>
    <b v="0"/>
    <n v="3"/>
    <b v="0"/>
    <s v="publishing/art books"/>
    <x v="62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n v="1487548802"/>
    <b v="0"/>
    <n v="3"/>
    <b v="0"/>
    <s v="publishing/art books"/>
    <x v="53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n v="1421187329"/>
    <b v="0"/>
    <n v="6"/>
    <b v="0"/>
    <s v="publishing/art books"/>
    <x v="62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n v="1402317296"/>
    <b v="0"/>
    <n v="35"/>
    <b v="0"/>
    <s v="publishing/art books"/>
    <x v="61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n v="1431810368"/>
    <b v="0"/>
    <n v="10"/>
    <b v="0"/>
    <s v="publishing/art books"/>
    <x v="55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n v="1337977248"/>
    <b v="0"/>
    <n v="2"/>
    <b v="0"/>
    <s v="publishing/art books"/>
    <x v="60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n v="1281317691"/>
    <b v="0"/>
    <n v="4"/>
    <b v="0"/>
    <s v="publishing/art books"/>
    <x v="57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n v="1374882891"/>
    <b v="0"/>
    <n v="2"/>
    <b v="0"/>
    <s v="publishing/art books"/>
    <x v="60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n v="1332378726"/>
    <b v="0"/>
    <n v="0"/>
    <b v="0"/>
    <s v="publishing/art books"/>
    <x v="5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n v="1447757190"/>
    <b v="0"/>
    <n v="1"/>
    <b v="0"/>
    <s v="photography/places"/>
    <x v="60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x v="1085"/>
    <x v="2"/>
    <s v="US"/>
    <s v="USD"/>
    <x v="1581"/>
    <n v="1440961053"/>
    <b v="0"/>
    <n v="3"/>
    <b v="0"/>
    <s v="photography/places"/>
    <x v="114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n v="1409089391"/>
    <b v="0"/>
    <n v="1"/>
    <b v="0"/>
    <s v="photography/places"/>
    <x v="5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n v="1400600101"/>
    <b v="0"/>
    <n v="0"/>
    <b v="0"/>
    <s v="photography/places"/>
    <x v="5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n v="1480800568"/>
    <b v="0"/>
    <n v="12"/>
    <b v="0"/>
    <s v="photography/places"/>
    <x v="135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x v="117"/>
    <x v="2"/>
    <s v="US"/>
    <s v="USD"/>
    <x v="1585"/>
    <n v="1425609022"/>
    <b v="0"/>
    <n v="0"/>
    <b v="0"/>
    <s v="photography/places"/>
    <x v="5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n v="1415918965"/>
    <b v="0"/>
    <n v="1"/>
    <b v="0"/>
    <s v="photography/places"/>
    <x v="5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x v="117"/>
    <x v="2"/>
    <s v="US"/>
    <s v="USD"/>
    <x v="1587"/>
    <n v="1420091999"/>
    <b v="0"/>
    <n v="0"/>
    <b v="0"/>
    <s v="photography/places"/>
    <x v="5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n v="1441841886"/>
    <b v="0"/>
    <n v="0"/>
    <b v="0"/>
    <s v="photography/places"/>
    <x v="50"/>
    <n v="0"/>
    <x v="8"/>
    <x v="26"/>
    <x v="1589"/>
    <d v="2015-10-09T23:38:06"/>
    <x v="0"/>
  </r>
  <r>
    <n v="1590"/>
    <s v="An Italian Adventure"/>
    <s v="Discover Italy through photography."/>
    <x v="127"/>
    <x v="806"/>
    <x v="2"/>
    <s v="IT"/>
    <s v="EUR"/>
    <x v="1589"/>
    <n v="1440448464"/>
    <b v="0"/>
    <n v="2"/>
    <b v="0"/>
    <s v="photography/places"/>
    <x v="53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n v="1457112341"/>
    <b v="0"/>
    <n v="92"/>
    <b v="0"/>
    <s v="photography/places"/>
    <x v="1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s v="US"/>
    <s v="USD"/>
    <x v="1591"/>
    <n v="1423619085"/>
    <b v="0"/>
    <n v="0"/>
    <b v="0"/>
    <s v="photography/places"/>
    <x v="5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s v="US"/>
    <s v="USD"/>
    <x v="1592"/>
    <n v="1422562655"/>
    <b v="0"/>
    <n v="3"/>
    <b v="0"/>
    <s v="photography/places"/>
    <x v="5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n v="1458147982"/>
    <b v="0"/>
    <n v="10"/>
    <b v="0"/>
    <s v="photography/places"/>
    <x v="70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n v="1400634728"/>
    <b v="0"/>
    <n v="7"/>
    <b v="0"/>
    <s v="photography/places"/>
    <x v="5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n v="1414577969"/>
    <b v="0"/>
    <n v="3"/>
    <b v="0"/>
    <s v="photography/places"/>
    <x v="53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n v="1471768197"/>
    <b v="0"/>
    <n v="0"/>
    <b v="0"/>
    <s v="photography/places"/>
    <x v="5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n v="1432742458"/>
    <b v="0"/>
    <n v="1"/>
    <b v="0"/>
    <s v="photography/places"/>
    <x v="5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n v="1457528176"/>
    <b v="0"/>
    <n v="0"/>
    <b v="0"/>
    <s v="photography/places"/>
    <x v="5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n v="1401585752"/>
    <b v="0"/>
    <n v="9"/>
    <b v="0"/>
    <s v="photography/places"/>
    <x v="113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n v="1301969633"/>
    <b v="0"/>
    <n v="56"/>
    <b v="1"/>
    <s v="music/rock"/>
    <x v="29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n v="1314947317"/>
    <b v="0"/>
    <n v="32"/>
    <b v="1"/>
    <s v="music/rock"/>
    <x v="8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s v="US"/>
    <s v="USD"/>
    <x v="1602"/>
    <n v="1322539459"/>
    <b v="0"/>
    <n v="30"/>
    <b v="1"/>
    <s v="music/rock"/>
    <x v="8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n v="1328559435"/>
    <b v="0"/>
    <n v="70"/>
    <b v="1"/>
    <s v="music/rock"/>
    <x v="108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n v="1311380313"/>
    <b v="0"/>
    <n v="44"/>
    <b v="1"/>
    <s v="music/rock"/>
    <x v="7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n v="1293158438"/>
    <b v="0"/>
    <n v="92"/>
    <b v="1"/>
    <s v="music/rock"/>
    <x v="7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n v="1337887451"/>
    <b v="0"/>
    <n v="205"/>
    <b v="1"/>
    <s v="music/rock"/>
    <x v="14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n v="1385754986"/>
    <b v="0"/>
    <n v="23"/>
    <b v="1"/>
    <s v="music/rock"/>
    <x v="7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n v="1315612909"/>
    <b v="0"/>
    <n v="4"/>
    <b v="1"/>
    <s v="music/rock"/>
    <x v="90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n v="1353017510"/>
    <b v="0"/>
    <n v="112"/>
    <b v="1"/>
    <s v="music/rock"/>
    <x v="21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x v="1099"/>
    <x v="0"/>
    <s v="US"/>
    <s v="USD"/>
    <x v="1610"/>
    <n v="1368576032"/>
    <b v="0"/>
    <n v="27"/>
    <b v="1"/>
    <s v="music/rock"/>
    <x v="10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n v="1354568384"/>
    <b v="0"/>
    <n v="11"/>
    <b v="1"/>
    <s v="music/rock"/>
    <x v="5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n v="1340329202"/>
    <b v="0"/>
    <n v="26"/>
    <b v="1"/>
    <s v="music/rock"/>
    <x v="21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n v="1401924769"/>
    <b v="0"/>
    <n v="77"/>
    <b v="1"/>
    <s v="music/rock"/>
    <x v="3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n v="1319850796"/>
    <b v="0"/>
    <n v="136"/>
    <b v="1"/>
    <s v="music/rock"/>
    <x v="35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n v="1350061821"/>
    <b v="0"/>
    <n v="157"/>
    <b v="1"/>
    <s v="music/rock"/>
    <x v="3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n v="1380470188"/>
    <b v="0"/>
    <n v="158"/>
    <b v="1"/>
    <s v="music/rock"/>
    <x v="91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s v="US"/>
    <s v="USD"/>
    <x v="1617"/>
    <n v="1359301335"/>
    <b v="0"/>
    <n v="27"/>
    <b v="1"/>
    <s v="music/rock"/>
    <x v="2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n v="1408940886"/>
    <b v="0"/>
    <n v="23"/>
    <b v="1"/>
    <s v="music/rock"/>
    <x v="18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s v="US"/>
    <s v="USD"/>
    <x v="1619"/>
    <n v="1361002140"/>
    <b v="0"/>
    <n v="17"/>
    <b v="1"/>
    <s v="music/rock"/>
    <x v="40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n v="1333550015"/>
    <b v="0"/>
    <n v="37"/>
    <b v="1"/>
    <s v="music/rock"/>
    <x v="10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n v="1415343874"/>
    <b v="0"/>
    <n v="65"/>
    <b v="1"/>
    <s v="music/rock"/>
    <x v="21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n v="1372437089"/>
    <b v="0"/>
    <n v="18"/>
    <b v="1"/>
    <s v="music/rock"/>
    <x v="7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n v="1354265335"/>
    <b v="0"/>
    <n v="25"/>
    <b v="1"/>
    <s v="music/rock"/>
    <x v="90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n v="1344962853"/>
    <b v="0"/>
    <n v="104"/>
    <b v="1"/>
    <s v="music/rock"/>
    <x v="19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n v="1383337267"/>
    <b v="0"/>
    <n v="108"/>
    <b v="1"/>
    <s v="music/rock"/>
    <x v="7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n v="1351011489"/>
    <b v="0"/>
    <n v="38"/>
    <b v="1"/>
    <s v="music/rock"/>
    <x v="16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n v="1400175682"/>
    <b v="0"/>
    <n v="88"/>
    <b v="1"/>
    <s v="music/rock"/>
    <x v="7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n v="1389041333"/>
    <b v="0"/>
    <n v="82"/>
    <b v="1"/>
    <s v="music/rock"/>
    <x v="3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n v="1328040375"/>
    <b v="0"/>
    <n v="126"/>
    <b v="1"/>
    <s v="music/rock"/>
    <x v="213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n v="1347482261"/>
    <b v="0"/>
    <n v="133"/>
    <b v="1"/>
    <s v="music/rock"/>
    <x v="94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n v="1311667854"/>
    <b v="0"/>
    <n v="47"/>
    <b v="1"/>
    <s v="music/rock"/>
    <x v="21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n v="1324329156"/>
    <b v="0"/>
    <n v="58"/>
    <b v="1"/>
    <s v="music/rock"/>
    <x v="8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n v="1303706001"/>
    <b v="0"/>
    <n v="32"/>
    <b v="1"/>
    <s v="music/rock"/>
    <x v="7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n v="1463086261"/>
    <b v="0"/>
    <n v="37"/>
    <b v="1"/>
    <s v="music/rock"/>
    <x v="10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n v="1304129088"/>
    <b v="0"/>
    <n v="87"/>
    <b v="1"/>
    <s v="music/rock"/>
    <x v="3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n v="1257444140"/>
    <b v="0"/>
    <n v="15"/>
    <b v="1"/>
    <s v="music/rock"/>
    <x v="3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x v="1121"/>
    <x v="0"/>
    <s v="US"/>
    <s v="USD"/>
    <x v="1637"/>
    <n v="1358180968"/>
    <b v="0"/>
    <n v="27"/>
    <b v="1"/>
    <s v="music/rock"/>
    <x v="2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n v="1328197165"/>
    <b v="0"/>
    <n v="19"/>
    <b v="1"/>
    <s v="music/rock"/>
    <x v="8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n v="1279603955"/>
    <b v="0"/>
    <n v="17"/>
    <b v="1"/>
    <s v="music/rock"/>
    <x v="106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s v="US"/>
    <s v="USD"/>
    <x v="1640"/>
    <n v="1416406744"/>
    <b v="0"/>
    <n v="26"/>
    <b v="1"/>
    <s v="music/pop"/>
    <x v="7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n v="1306283727"/>
    <b v="0"/>
    <n v="28"/>
    <b v="1"/>
    <s v="music/pop"/>
    <x v="8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n v="1345924012"/>
    <b v="0"/>
    <n v="37"/>
    <b v="1"/>
    <s v="music/pop"/>
    <x v="10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n v="1348363560"/>
    <b v="0"/>
    <n v="128"/>
    <b v="1"/>
    <s v="music/pop"/>
    <x v="5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n v="1378306140"/>
    <b v="0"/>
    <n v="10"/>
    <b v="1"/>
    <s v="music/pop"/>
    <x v="38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n v="1405248503"/>
    <b v="0"/>
    <n v="83"/>
    <b v="1"/>
    <s v="music/pop"/>
    <x v="5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n v="1336643377"/>
    <b v="0"/>
    <n v="46"/>
    <b v="1"/>
    <s v="music/pop"/>
    <x v="2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n v="1298048082"/>
    <b v="0"/>
    <n v="90"/>
    <b v="1"/>
    <s v="music/pop"/>
    <x v="10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n v="1396974355"/>
    <b v="0"/>
    <n v="81"/>
    <b v="1"/>
    <s v="music/pop"/>
    <x v="7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n v="1378722437"/>
    <b v="0"/>
    <n v="32"/>
    <b v="1"/>
    <s v="music/pop"/>
    <x v="24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n v="1300916220"/>
    <b v="0"/>
    <n v="20"/>
    <b v="1"/>
    <s v="music/pop"/>
    <x v="7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n v="1382701793"/>
    <b v="0"/>
    <n v="70"/>
    <b v="1"/>
    <s v="music/pop"/>
    <x v="7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n v="1300996896"/>
    <b v="0"/>
    <n v="168"/>
    <b v="1"/>
    <s v="music/pop"/>
    <x v="107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n v="1332192160"/>
    <b v="0"/>
    <n v="34"/>
    <b v="1"/>
    <s v="music/pop"/>
    <x v="28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s v="US"/>
    <s v="USD"/>
    <x v="1654"/>
    <n v="1331060420"/>
    <b v="0"/>
    <n v="48"/>
    <b v="1"/>
    <s v="music/pop"/>
    <x v="1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n v="1352845052"/>
    <b v="0"/>
    <n v="48"/>
    <b v="1"/>
    <s v="music/pop"/>
    <x v="8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n v="1335293168"/>
    <b v="0"/>
    <n v="221"/>
    <b v="1"/>
    <s v="music/pop"/>
    <x v="2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n v="1352524767"/>
    <b v="0"/>
    <n v="107"/>
    <b v="1"/>
    <s v="music/pop"/>
    <x v="88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n v="1384811721"/>
    <b v="0"/>
    <n v="45"/>
    <b v="1"/>
    <s v="music/pop"/>
    <x v="40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n v="1459355950"/>
    <b v="0"/>
    <n v="36"/>
    <b v="1"/>
    <s v="music/pop"/>
    <x v="21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n v="1449359831"/>
    <b v="0"/>
    <n v="101"/>
    <b v="1"/>
    <s v="music/pop"/>
    <x v="3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n v="1320122736"/>
    <b v="0"/>
    <n v="62"/>
    <b v="1"/>
    <s v="music/pop"/>
    <x v="3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n v="1420158707"/>
    <b v="0"/>
    <n v="32"/>
    <b v="1"/>
    <s v="music/pop"/>
    <x v="29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n v="1328033818"/>
    <b v="0"/>
    <n v="89"/>
    <b v="1"/>
    <s v="music/pop"/>
    <x v="108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n v="1295624113"/>
    <b v="0"/>
    <n v="93"/>
    <b v="1"/>
    <s v="music/pop"/>
    <x v="17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n v="1361858673"/>
    <b v="0"/>
    <n v="98"/>
    <b v="1"/>
    <s v="music/pop"/>
    <x v="164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n v="1392169298"/>
    <b v="0"/>
    <n v="82"/>
    <b v="1"/>
    <s v="music/pop"/>
    <x v="3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n v="1319859339"/>
    <b v="0"/>
    <n v="116"/>
    <b v="1"/>
    <s v="music/pop"/>
    <x v="3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n v="1459545276"/>
    <b v="0"/>
    <n v="52"/>
    <b v="1"/>
    <s v="music/pop"/>
    <x v="49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n v="1273961999"/>
    <b v="0"/>
    <n v="23"/>
    <b v="1"/>
    <s v="music/pop"/>
    <x v="3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s v="US"/>
    <s v="USD"/>
    <x v="1670"/>
    <n v="1467464614"/>
    <b v="0"/>
    <n v="77"/>
    <b v="1"/>
    <s v="music/pop"/>
    <x v="7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n v="1336232730"/>
    <b v="0"/>
    <n v="49"/>
    <b v="1"/>
    <s v="music/pop"/>
    <x v="40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n v="1423083892"/>
    <b v="0"/>
    <n v="59"/>
    <b v="1"/>
    <s v="music/pop"/>
    <x v="30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n v="1468852306"/>
    <b v="0"/>
    <n v="113"/>
    <b v="1"/>
    <s v="music/pop"/>
    <x v="180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n v="1316194540"/>
    <b v="0"/>
    <n v="34"/>
    <b v="1"/>
    <s v="music/pop"/>
    <x v="0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n v="1330968347"/>
    <b v="0"/>
    <n v="42"/>
    <b v="1"/>
    <s v="music/pop"/>
    <x v="41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n v="1455615976"/>
    <b v="0"/>
    <n v="42"/>
    <b v="1"/>
    <s v="music/pop"/>
    <x v="20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n v="1390509071"/>
    <b v="0"/>
    <n v="49"/>
    <b v="1"/>
    <s v="music/pop"/>
    <x v="90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n v="1309311545"/>
    <b v="0"/>
    <n v="56"/>
    <b v="1"/>
    <s v="music/pop"/>
    <x v="21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x v="1156"/>
    <x v="0"/>
    <s v="US"/>
    <s v="USD"/>
    <x v="1679"/>
    <n v="1402596667"/>
    <b v="0"/>
    <n v="25"/>
    <b v="1"/>
    <s v="music/pop"/>
    <x v="90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n v="1486522484"/>
    <b v="0"/>
    <n v="884"/>
    <b v="0"/>
    <s v="music/faith"/>
    <x v="7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n v="1486962460"/>
    <b v="0"/>
    <n v="0"/>
    <b v="0"/>
    <s v="music/faith"/>
    <x v="5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n v="1489517138"/>
    <b v="0"/>
    <n v="10"/>
    <b v="0"/>
    <s v="music/faith"/>
    <x v="66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n v="1487360041"/>
    <b v="0"/>
    <n v="101"/>
    <b v="0"/>
    <s v="music/faith"/>
    <x v="15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n v="1487743223"/>
    <b v="0"/>
    <n v="15"/>
    <b v="0"/>
    <s v="music/faith"/>
    <x v="3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n v="1488140119"/>
    <b v="0"/>
    <n v="1"/>
    <b v="0"/>
    <s v="music/faith"/>
    <x v="5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n v="1488935245"/>
    <b v="0"/>
    <n v="39"/>
    <b v="0"/>
    <s v="music/faith"/>
    <x v="134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n v="1489150194"/>
    <b v="0"/>
    <n v="7"/>
    <b v="0"/>
    <s v="music/faith"/>
    <x v="156"/>
    <n v="253.14"/>
    <x v="4"/>
    <x v="28"/>
    <x v="1688"/>
    <d v="2017-04-09T11:49:54"/>
    <x v="1"/>
  </r>
  <r>
    <n v="1689"/>
    <s v="Fly Away"/>
    <s v="Praising the Living God in the second half of life."/>
    <x v="262"/>
    <x v="1162"/>
    <x v="3"/>
    <s v="US"/>
    <s v="USD"/>
    <x v="1688"/>
    <n v="1487111830"/>
    <b v="0"/>
    <n v="14"/>
    <b v="0"/>
    <s v="music/faith"/>
    <x v="8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n v="1488882042"/>
    <b v="0"/>
    <n v="11"/>
    <b v="0"/>
    <s v="music/faith"/>
    <x v="78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n v="1488387008"/>
    <b v="0"/>
    <n v="38"/>
    <b v="0"/>
    <s v="music/faith"/>
    <x v="69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n v="1487734667"/>
    <b v="0"/>
    <n v="15"/>
    <b v="0"/>
    <s v="music/faith"/>
    <x v="216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n v="1489097112"/>
    <b v="0"/>
    <n v="8"/>
    <b v="0"/>
    <s v="music/faith"/>
    <x v="114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n v="1488038674"/>
    <b v="0"/>
    <n v="1"/>
    <b v="0"/>
    <s v="music/faith"/>
    <x v="5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n v="1488847514"/>
    <b v="0"/>
    <n v="23"/>
    <b v="0"/>
    <s v="music/faith"/>
    <x v="81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n v="1488418811"/>
    <b v="0"/>
    <n v="0"/>
    <b v="0"/>
    <s v="music/faith"/>
    <x v="5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n v="1489193248"/>
    <b v="0"/>
    <n v="22"/>
    <b v="0"/>
    <s v="music/faith"/>
    <x v="68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n v="1488430760"/>
    <b v="0"/>
    <n v="0"/>
    <b v="0"/>
    <s v="music/faith"/>
    <x v="5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n v="1489351445"/>
    <b v="0"/>
    <n v="4"/>
    <b v="0"/>
    <s v="music/faith"/>
    <x v="65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n v="1488418990"/>
    <b v="0"/>
    <n v="79"/>
    <b v="0"/>
    <s v="music/faith"/>
    <x v="73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n v="1418745405"/>
    <b v="0"/>
    <n v="2"/>
    <b v="0"/>
    <s v="music/faith"/>
    <x v="5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x v="116"/>
    <x v="2"/>
    <s v="US"/>
    <s v="USD"/>
    <x v="1701"/>
    <n v="1425156750"/>
    <b v="0"/>
    <n v="1"/>
    <b v="0"/>
    <s v="music/faith"/>
    <x v="5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n v="1435819537"/>
    <b v="0"/>
    <n v="2"/>
    <b v="0"/>
    <s v="music/faith"/>
    <x v="60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n v="1421464873"/>
    <b v="0"/>
    <n v="11"/>
    <b v="0"/>
    <s v="music/faith"/>
    <x v="187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n v="1440807846"/>
    <b v="0"/>
    <n v="0"/>
    <b v="0"/>
    <s v="music/faith"/>
    <x v="5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n v="1435130472"/>
    <b v="0"/>
    <n v="0"/>
    <b v="0"/>
    <s v="music/faith"/>
    <x v="5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n v="1456593495"/>
    <b v="0"/>
    <n v="9"/>
    <b v="0"/>
    <s v="music/faith"/>
    <x v="54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n v="1458679706"/>
    <b v="0"/>
    <n v="0"/>
    <b v="0"/>
    <s v="music/faith"/>
    <x v="5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n v="1405949514"/>
    <b v="0"/>
    <n v="4"/>
    <b v="0"/>
    <s v="music/faith"/>
    <x v="62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n v="1449151888"/>
    <b v="0"/>
    <n v="1"/>
    <b v="0"/>
    <s v="music/faith"/>
    <x v="60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n v="1406907034"/>
    <b v="0"/>
    <n v="2"/>
    <b v="0"/>
    <s v="music/faith"/>
    <x v="57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n v="1430517353"/>
    <b v="0"/>
    <n v="0"/>
    <b v="0"/>
    <s v="music/faith"/>
    <x v="5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n v="1409944412"/>
    <b v="0"/>
    <n v="1"/>
    <b v="0"/>
    <s v="music/faith"/>
    <x v="53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n v="1427925761"/>
    <b v="0"/>
    <n v="17"/>
    <b v="0"/>
    <s v="music/faith"/>
    <x v="59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n v="1425186785"/>
    <b v="0"/>
    <n v="2"/>
    <b v="0"/>
    <s v="music/faith"/>
    <x v="5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n v="1477835499"/>
    <b v="0"/>
    <n v="3"/>
    <b v="0"/>
    <s v="music/faith"/>
    <x v="59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n v="1459467238"/>
    <b v="0"/>
    <n v="41"/>
    <b v="0"/>
    <s v="music/faith"/>
    <x v="152"/>
    <n v="34.020000000000003"/>
    <x v="4"/>
    <x v="28"/>
    <x v="1717"/>
    <d v="2016-04-21T04:00:00"/>
    <x v="2"/>
  </r>
  <r>
    <n v="1718"/>
    <s v="The Prodigal Son"/>
    <s v="A melody for the galaxy."/>
    <x v="19"/>
    <x v="735"/>
    <x v="2"/>
    <s v="US"/>
    <s v="USD"/>
    <x v="1717"/>
    <n v="1459435149"/>
    <b v="0"/>
    <n v="2"/>
    <b v="0"/>
    <s v="music/faith"/>
    <x v="5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n v="1408366191"/>
    <b v="0"/>
    <n v="3"/>
    <b v="0"/>
    <s v="music/faith"/>
    <x v="60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n v="1412966871"/>
    <b v="0"/>
    <n v="8"/>
    <b v="0"/>
    <s v="music/faith"/>
    <x v="52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n v="1447239863"/>
    <b v="0"/>
    <n v="0"/>
    <b v="0"/>
    <s v="music/faith"/>
    <x v="5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n v="1456441429"/>
    <b v="0"/>
    <n v="1"/>
    <b v="0"/>
    <s v="music/faith"/>
    <x v="5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n v="1430855315"/>
    <b v="0"/>
    <n v="3"/>
    <b v="0"/>
    <s v="music/faith"/>
    <x v="113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n v="1412115762"/>
    <b v="0"/>
    <n v="4"/>
    <b v="0"/>
    <s v="music/faith"/>
    <x v="60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n v="1406330049"/>
    <b v="0"/>
    <n v="9"/>
    <b v="0"/>
    <s v="music/faith"/>
    <x v="54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n v="1401401064"/>
    <b v="0"/>
    <n v="16"/>
    <b v="0"/>
    <s v="music/faith"/>
    <x v="122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n v="1423520177"/>
    <b v="0"/>
    <n v="1"/>
    <b v="0"/>
    <s v="music/faith"/>
    <x v="5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n v="1442847674"/>
    <b v="0"/>
    <n v="7"/>
    <b v="0"/>
    <s v="music/faith"/>
    <x v="149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n v="1460337306"/>
    <b v="0"/>
    <n v="0"/>
    <b v="0"/>
    <s v="music/faith"/>
    <x v="5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n v="1443146783"/>
    <b v="0"/>
    <n v="0"/>
    <b v="0"/>
    <s v="music/faith"/>
    <x v="5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s v="US"/>
    <s v="USD"/>
    <x v="1730"/>
    <n v="1432849552"/>
    <b v="0"/>
    <n v="0"/>
    <b v="0"/>
    <s v="music/faith"/>
    <x v="5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n v="1447777481"/>
    <b v="0"/>
    <n v="0"/>
    <b v="0"/>
    <s v="music/faith"/>
    <x v="5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n v="1472746374"/>
    <b v="0"/>
    <n v="0"/>
    <b v="0"/>
    <s v="music/faith"/>
    <x v="5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n v="1428454356"/>
    <b v="0"/>
    <n v="1"/>
    <b v="0"/>
    <s v="music/faith"/>
    <x v="5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n v="1468006345"/>
    <b v="0"/>
    <n v="2"/>
    <b v="0"/>
    <s v="music/faith"/>
    <x v="57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s v="US"/>
    <s v="USD"/>
    <x v="1735"/>
    <n v="1444423233"/>
    <b v="0"/>
    <n v="1"/>
    <b v="0"/>
    <s v="music/faith"/>
    <x v="60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n v="1434840392"/>
    <b v="0"/>
    <n v="15"/>
    <b v="0"/>
    <s v="music/faith"/>
    <x v="70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s v="US"/>
    <s v="USD"/>
    <x v="1737"/>
    <n v="1409691542"/>
    <b v="0"/>
    <n v="1"/>
    <b v="0"/>
    <s v="music/faith"/>
    <x v="5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n v="1457297932"/>
    <b v="0"/>
    <n v="1"/>
    <b v="0"/>
    <s v="music/faith"/>
    <x v="5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n v="1434483422"/>
    <b v="0"/>
    <n v="0"/>
    <b v="0"/>
    <s v="music/faith"/>
    <x v="5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x v="414"/>
    <x v="0"/>
    <s v="GB"/>
    <s v="GBP"/>
    <x v="1740"/>
    <n v="1430060671"/>
    <b v="0"/>
    <n v="52"/>
    <b v="1"/>
    <s v="photography/photobooks"/>
    <x v="38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n v="1481058170"/>
    <b v="0"/>
    <n v="34"/>
    <b v="1"/>
    <s v="photography/photobooks"/>
    <x v="15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n v="1470348775"/>
    <b v="0"/>
    <n v="67"/>
    <b v="1"/>
    <s v="photography/photobooks"/>
    <x v="8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n v="1421937077"/>
    <b v="0"/>
    <n v="70"/>
    <b v="1"/>
    <s v="photography/photobooks"/>
    <x v="90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n v="1479276838"/>
    <b v="0"/>
    <n v="89"/>
    <b v="1"/>
    <s v="photography/photobooks"/>
    <x v="35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n v="1477368867"/>
    <b v="0"/>
    <n v="107"/>
    <b v="1"/>
    <s v="photography/photobooks"/>
    <x v="34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n v="1444904830"/>
    <b v="0"/>
    <n v="159"/>
    <b v="1"/>
    <s v="photography/photobooks"/>
    <x v="2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s v="CA"/>
    <s v="CAD"/>
    <x v="1747"/>
    <n v="1438642143"/>
    <b v="0"/>
    <n v="181"/>
    <b v="1"/>
    <s v="photography/photobooks"/>
    <x v="22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n v="1485213921"/>
    <b v="0"/>
    <n v="131"/>
    <b v="1"/>
    <s v="photography/photobooks"/>
    <x v="4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n v="1458936304"/>
    <b v="0"/>
    <n v="125"/>
    <b v="1"/>
    <s v="photography/photobooks"/>
    <x v="180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n v="1424198723"/>
    <b v="0"/>
    <n v="61"/>
    <b v="1"/>
    <s v="photography/photobooks"/>
    <x v="3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s v="GB"/>
    <s v="GBP"/>
    <x v="1751"/>
    <n v="1473833082"/>
    <b v="0"/>
    <n v="90"/>
    <b v="1"/>
    <s v="photography/photobooks"/>
    <x v="217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n v="1455991168"/>
    <b v="0"/>
    <n v="35"/>
    <b v="1"/>
    <s v="photography/photobooks"/>
    <x v="29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n v="1425502953"/>
    <b v="0"/>
    <n v="90"/>
    <b v="1"/>
    <s v="photography/photobooks"/>
    <x v="38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n v="1441479361"/>
    <b v="0"/>
    <n v="4"/>
    <b v="1"/>
    <s v="photography/photobooks"/>
    <x v="28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n v="1468987269"/>
    <b v="0"/>
    <n v="120"/>
    <b v="1"/>
    <s v="photography/photobooks"/>
    <x v="3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n v="1483041083"/>
    <b v="0"/>
    <n v="14"/>
    <b v="1"/>
    <s v="photography/photobooks"/>
    <x v="31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n v="1463352992"/>
    <b v="0"/>
    <n v="27"/>
    <b v="1"/>
    <s v="photography/photobooks"/>
    <x v="41"/>
    <n v="42.48"/>
    <x v="8"/>
    <x v="20"/>
    <x v="1758"/>
    <d v="2016-07-14T22:56:32"/>
    <x v="2"/>
  </r>
  <r>
    <n v="1759"/>
    <s v="Death Valley"/>
    <s v="Death Valley will be the first photo book of Andi State"/>
    <x v="10"/>
    <x v="1194"/>
    <x v="0"/>
    <s v="US"/>
    <s v="USD"/>
    <x v="1758"/>
    <n v="1425585229"/>
    <b v="0"/>
    <n v="49"/>
    <b v="1"/>
    <s v="photography/photobooks"/>
    <x v="13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n v="1454688513"/>
    <b v="0"/>
    <n v="102"/>
    <b v="1"/>
    <s v="photography/photobooks"/>
    <x v="11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s v="GB"/>
    <s v="GBP"/>
    <x v="1760"/>
    <n v="1437745060"/>
    <b v="0"/>
    <n v="3"/>
    <b v="1"/>
    <s v="photography/photobooks"/>
    <x v="19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x v="1197"/>
    <x v="0"/>
    <s v="US"/>
    <s v="USD"/>
    <x v="1761"/>
    <n v="1455147245"/>
    <b v="0"/>
    <n v="25"/>
    <b v="1"/>
    <s v="photography/photobooks"/>
    <x v="218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n v="1474663840"/>
    <b v="0"/>
    <n v="118"/>
    <b v="1"/>
    <s v="photography/photobooks"/>
    <x v="21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n v="1404560379"/>
    <b v="1"/>
    <n v="39"/>
    <b v="0"/>
    <s v="photography/photobooks"/>
    <x v="68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n v="1405380712"/>
    <b v="1"/>
    <n v="103"/>
    <b v="0"/>
    <s v="photography/photobooks"/>
    <x v="155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n v="1407184688"/>
    <b v="1"/>
    <n v="0"/>
    <b v="0"/>
    <s v="photography/photobooks"/>
    <x v="5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n v="1404488884"/>
    <b v="1"/>
    <n v="39"/>
    <b v="0"/>
    <s v="photography/photobooks"/>
    <x v="132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n v="1406640444"/>
    <b v="1"/>
    <n v="15"/>
    <b v="0"/>
    <s v="photography/photobooks"/>
    <x v="65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n v="1418585959"/>
    <b v="1"/>
    <n v="22"/>
    <b v="0"/>
    <s v="photography/photobooks"/>
    <x v="56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n v="1410288194"/>
    <b v="1"/>
    <n v="92"/>
    <b v="0"/>
    <s v="photography/photobooks"/>
    <x v="219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n v="1411515040"/>
    <b v="1"/>
    <n v="25"/>
    <b v="0"/>
    <s v="photography/photobooks"/>
    <x v="70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s v="GB"/>
    <s v="GBP"/>
    <x v="1771"/>
    <n v="1399482836"/>
    <b v="1"/>
    <n v="19"/>
    <b v="0"/>
    <s v="photography/photobooks"/>
    <x v="63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n v="1417803298"/>
    <b v="1"/>
    <n v="19"/>
    <b v="0"/>
    <s v="photography/photobooks"/>
    <x v="52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n v="1413609292"/>
    <b v="1"/>
    <n v="13"/>
    <b v="0"/>
    <s v="photography/photobooks"/>
    <x v="132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n v="1410305160"/>
    <b v="1"/>
    <n v="124"/>
    <b v="0"/>
    <s v="photography/photobooks"/>
    <x v="187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n v="1411513071"/>
    <b v="1"/>
    <n v="4"/>
    <b v="0"/>
    <s v="photography/photobooks"/>
    <x v="113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n v="1421829253"/>
    <b v="1"/>
    <n v="10"/>
    <b v="0"/>
    <s v="photography/photobooks"/>
    <x v="51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n v="1423600995"/>
    <b v="1"/>
    <n v="15"/>
    <b v="0"/>
    <s v="photography/photobooks"/>
    <x v="53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n v="1470242180"/>
    <b v="1"/>
    <n v="38"/>
    <b v="0"/>
    <s v="photography/photobooks"/>
    <x v="71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n v="1462285510"/>
    <b v="1"/>
    <n v="152"/>
    <b v="0"/>
    <s v="photography/photobooks"/>
    <x v="67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n v="1471272545"/>
    <b v="1"/>
    <n v="24"/>
    <b v="0"/>
    <s v="photography/photobooks"/>
    <x v="73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n v="1453211289"/>
    <b v="1"/>
    <n v="76"/>
    <b v="0"/>
    <s v="photography/photobooks"/>
    <x v="77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n v="1429656478"/>
    <b v="1"/>
    <n v="185"/>
    <b v="0"/>
    <s v="photography/photobooks"/>
    <x v="148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n v="1419954240"/>
    <b v="1"/>
    <n v="33"/>
    <b v="0"/>
    <s v="photography/photobooks"/>
    <x v="67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n v="1410750855"/>
    <b v="1"/>
    <n v="108"/>
    <b v="0"/>
    <s v="photography/photobooks"/>
    <x v="68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n v="1416057177"/>
    <b v="1"/>
    <n v="29"/>
    <b v="0"/>
    <s v="photography/photobooks"/>
    <x v="216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n v="1425570237"/>
    <b v="1"/>
    <n v="24"/>
    <b v="0"/>
    <s v="photography/photobooks"/>
    <x v="77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n v="1412203542"/>
    <b v="1"/>
    <n v="4"/>
    <b v="0"/>
    <s v="photography/photobooks"/>
    <x v="60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n v="1415858403"/>
    <b v="1"/>
    <n v="4"/>
    <b v="0"/>
    <s v="photography/photobooks"/>
    <x v="60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n v="1420560678"/>
    <b v="1"/>
    <n v="15"/>
    <b v="0"/>
    <s v="photography/photobooks"/>
    <x v="62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s v="GB"/>
    <s v="GBP"/>
    <x v="1790"/>
    <n v="1417369565"/>
    <b v="1"/>
    <n v="4"/>
    <b v="0"/>
    <s v="photography/photobooks"/>
    <x v="65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n v="1435970682"/>
    <b v="1"/>
    <n v="139"/>
    <b v="0"/>
    <s v="photography/photobooks"/>
    <x v="220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n v="1414531440"/>
    <b v="1"/>
    <n v="2"/>
    <b v="0"/>
    <s v="photography/photobooks"/>
    <x v="60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n v="1420636422"/>
    <b v="1"/>
    <n v="18"/>
    <b v="0"/>
    <s v="photography/photobooks"/>
    <x v="57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n v="1473922541"/>
    <b v="1"/>
    <n v="81"/>
    <b v="0"/>
    <s v="photography/photobooks"/>
    <x v="115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n v="1464172366"/>
    <b v="1"/>
    <n v="86"/>
    <b v="0"/>
    <s v="photography/photobooks"/>
    <x v="66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n v="1479217189"/>
    <b v="1"/>
    <n v="140"/>
    <b v="0"/>
    <s v="photography/photobooks"/>
    <x v="149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n v="1449388233"/>
    <b v="1"/>
    <n v="37"/>
    <b v="0"/>
    <s v="photography/photobooks"/>
    <x v="51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x v="1227"/>
    <x v="2"/>
    <s v="GB"/>
    <s v="GBP"/>
    <x v="1798"/>
    <n v="1414008808"/>
    <b v="1"/>
    <n v="6"/>
    <b v="0"/>
    <s v="photography/photobooks"/>
    <x v="53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n v="1473517970"/>
    <b v="1"/>
    <n v="113"/>
    <b v="0"/>
    <s v="photography/photobooks"/>
    <x v="68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n v="1447429868"/>
    <b v="1"/>
    <n v="37"/>
    <b v="0"/>
    <s v="photography/photobooks"/>
    <x v="51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s v="DE"/>
    <s v="EUR"/>
    <x v="1801"/>
    <n v="1433416830"/>
    <b v="1"/>
    <n v="18"/>
    <b v="0"/>
    <s v="photography/photobooks"/>
    <x v="216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n v="1421199782"/>
    <b v="1"/>
    <n v="75"/>
    <b v="0"/>
    <s v="photography/photobooks"/>
    <x v="134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n v="1444061804"/>
    <b v="1"/>
    <n v="52"/>
    <b v="0"/>
    <s v="photography/photobooks"/>
    <x v="131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n v="1441048658"/>
    <b v="1"/>
    <n v="122"/>
    <b v="0"/>
    <s v="photography/photobooks"/>
    <x v="71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n v="1409066349"/>
    <b v="1"/>
    <n v="8"/>
    <b v="0"/>
    <s v="photography/photobooks"/>
    <x v="56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x v="503"/>
    <x v="2"/>
    <s v="US"/>
    <s v="USD"/>
    <x v="1806"/>
    <n v="1409276313"/>
    <b v="1"/>
    <n v="8"/>
    <b v="0"/>
    <s v="photography/photobooks"/>
    <x v="57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n v="1483806030"/>
    <b v="1"/>
    <n v="96"/>
    <b v="0"/>
    <s v="photography/photobooks"/>
    <x v="139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n v="1422222439"/>
    <b v="1"/>
    <n v="9"/>
    <b v="0"/>
    <s v="photography/photobooks"/>
    <x v="57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s v="US"/>
    <s v="USD"/>
    <x v="1809"/>
    <n v="1407621026"/>
    <b v="0"/>
    <n v="2"/>
    <b v="0"/>
    <s v="photography/photobooks"/>
    <x v="56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n v="1408962270"/>
    <b v="0"/>
    <n v="26"/>
    <b v="0"/>
    <s v="photography/photobooks"/>
    <x v="5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n v="1464939536"/>
    <b v="0"/>
    <n v="23"/>
    <b v="0"/>
    <s v="photography/photobooks"/>
    <x v="55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n v="1404940812"/>
    <b v="0"/>
    <n v="0"/>
    <b v="0"/>
    <s v="photography/photobooks"/>
    <x v="5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n v="1422516736"/>
    <b v="0"/>
    <n v="140"/>
    <b v="0"/>
    <s v="photography/photobooks"/>
    <x v="190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n v="1434577537"/>
    <b v="0"/>
    <n v="0"/>
    <b v="0"/>
    <s v="photography/photobooks"/>
    <x v="5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n v="1467061303"/>
    <b v="0"/>
    <n v="6"/>
    <b v="0"/>
    <s v="photography/photobooks"/>
    <x v="53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n v="1480607607"/>
    <b v="0"/>
    <n v="100"/>
    <b v="0"/>
    <s v="photography/photobooks"/>
    <x v="221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n v="1425447450"/>
    <b v="0"/>
    <n v="0"/>
    <b v="0"/>
    <s v="photography/photobooks"/>
    <x v="5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n v="1404151396"/>
    <b v="0"/>
    <n v="4"/>
    <b v="0"/>
    <s v="photography/photobooks"/>
    <x v="53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n v="1425261690"/>
    <b v="0"/>
    <n v="8"/>
    <b v="0"/>
    <s v="photography/photobooks"/>
    <x v="113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n v="1326872367"/>
    <b v="0"/>
    <n v="57"/>
    <b v="1"/>
    <s v="music/rock"/>
    <x v="16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n v="1388084862"/>
    <b v="0"/>
    <n v="11"/>
    <b v="1"/>
    <s v="music/rock"/>
    <x v="8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n v="1348503976"/>
    <b v="0"/>
    <n v="33"/>
    <b v="1"/>
    <s v="music/rock"/>
    <x v="31"/>
    <n v="24.58"/>
    <x v="4"/>
    <x v="11"/>
    <x v="1823"/>
    <d v="2012-10-24T16:26:16"/>
    <x v="5"/>
  </r>
  <r>
    <n v="1824"/>
    <s v="Tin Man's Broken Wisdom Fund"/>
    <s v="cd fund raiser"/>
    <x v="9"/>
    <x v="1243"/>
    <x v="0"/>
    <s v="US"/>
    <s v="USD"/>
    <x v="1823"/>
    <n v="1387403967"/>
    <b v="0"/>
    <n v="40"/>
    <b v="1"/>
    <s v="music/rock"/>
    <x v="8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n v="1371585703"/>
    <b v="0"/>
    <n v="50"/>
    <b v="1"/>
    <s v="music/rock"/>
    <x v="2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x v="895"/>
    <x v="0"/>
    <s v="US"/>
    <s v="USD"/>
    <x v="1825"/>
    <n v="1390083017"/>
    <b v="0"/>
    <n v="38"/>
    <b v="1"/>
    <s v="music/rock"/>
    <x v="7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n v="1294818561"/>
    <b v="0"/>
    <n v="96"/>
    <b v="1"/>
    <s v="music/rock"/>
    <x v="7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n v="1396906530"/>
    <b v="0"/>
    <n v="48"/>
    <b v="1"/>
    <s v="music/rock"/>
    <x v="8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n v="1291428371"/>
    <b v="0"/>
    <n v="33"/>
    <b v="1"/>
    <s v="music/rock"/>
    <x v="23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n v="1390667107"/>
    <b v="0"/>
    <n v="226"/>
    <b v="1"/>
    <s v="music/rock"/>
    <x v="21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n v="1335570863"/>
    <b v="0"/>
    <n v="14"/>
    <b v="1"/>
    <s v="music/rock"/>
    <x v="3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n v="1296651427"/>
    <b v="0"/>
    <n v="20"/>
    <b v="1"/>
    <s v="music/rock"/>
    <x v="1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n v="1359421403"/>
    <b v="0"/>
    <n v="25"/>
    <b v="1"/>
    <s v="music/rock"/>
    <x v="222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x v="1250"/>
    <x v="0"/>
    <s v="US"/>
    <s v="USD"/>
    <x v="1833"/>
    <n v="1418684895"/>
    <b v="0"/>
    <n v="90"/>
    <b v="1"/>
    <s v="music/rock"/>
    <x v="90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n v="1456851071"/>
    <b v="0"/>
    <n v="11"/>
    <b v="1"/>
    <s v="music/rock"/>
    <x v="3"/>
    <n v="47.27"/>
    <x v="4"/>
    <x v="11"/>
    <x v="1835"/>
    <d v="2016-03-31T15:51:11"/>
    <x v="2"/>
  </r>
  <r>
    <n v="1836"/>
    <s v="KICKSTART OUR &lt;+3"/>
    <s v="Help fund our 2013 Sound &amp; Lighting Touring rig!"/>
    <x v="10"/>
    <x v="1251"/>
    <x v="0"/>
    <s v="US"/>
    <s v="USD"/>
    <x v="1835"/>
    <n v="1359660329"/>
    <b v="0"/>
    <n v="55"/>
    <b v="1"/>
    <s v="music/rock"/>
    <x v="177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n v="1326848935"/>
    <b v="0"/>
    <n v="30"/>
    <b v="1"/>
    <s v="music/rock"/>
    <x v="223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n v="1314989557"/>
    <b v="0"/>
    <n v="28"/>
    <b v="1"/>
    <s v="music/rock"/>
    <x v="8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n v="1472750382"/>
    <b v="0"/>
    <n v="45"/>
    <b v="1"/>
    <s v="music/rock"/>
    <x v="207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n v="1366251510"/>
    <b v="0"/>
    <n v="13"/>
    <b v="1"/>
    <s v="music/rock"/>
    <x v="15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s v="US"/>
    <s v="USD"/>
    <x v="1840"/>
    <n v="1397679445"/>
    <b v="0"/>
    <n v="40"/>
    <b v="1"/>
    <s v="music/rock"/>
    <x v="21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n v="1422371381"/>
    <b v="0"/>
    <n v="21"/>
    <b v="1"/>
    <s v="music/rock"/>
    <x v="10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n v="1295653954"/>
    <b v="0"/>
    <n v="134"/>
    <b v="1"/>
    <s v="music/rock"/>
    <x v="39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n v="1304464914"/>
    <b v="0"/>
    <n v="20"/>
    <b v="1"/>
    <s v="music/rock"/>
    <x v="7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n v="1464854398"/>
    <b v="0"/>
    <n v="19"/>
    <b v="1"/>
    <s v="music/rock"/>
    <x v="8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n v="1352993777"/>
    <b v="0"/>
    <n v="209"/>
    <b v="1"/>
    <s v="music/rock"/>
    <x v="17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n v="1427780432"/>
    <b v="0"/>
    <n v="38"/>
    <b v="1"/>
    <s v="music/rock"/>
    <x v="10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n v="1306608888"/>
    <b v="0"/>
    <n v="24"/>
    <b v="1"/>
    <s v="music/rock"/>
    <x v="13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s v="US"/>
    <s v="USD"/>
    <x v="1848"/>
    <n v="1347913059"/>
    <b v="0"/>
    <n v="8"/>
    <b v="1"/>
    <s v="music/rock"/>
    <x v="8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n v="1402441300"/>
    <b v="0"/>
    <n v="179"/>
    <b v="1"/>
    <s v="music/rock"/>
    <x v="21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n v="1404769538"/>
    <b v="0"/>
    <n v="26"/>
    <b v="1"/>
    <s v="music/rock"/>
    <x v="8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n v="1426703452"/>
    <b v="0"/>
    <n v="131"/>
    <b v="1"/>
    <s v="music/rock"/>
    <x v="16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n v="1348536417"/>
    <b v="0"/>
    <n v="14"/>
    <b v="1"/>
    <s v="music/rock"/>
    <x v="21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n v="1366763437"/>
    <b v="0"/>
    <n v="174"/>
    <b v="1"/>
    <s v="music/rock"/>
    <x v="21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n v="1385124940"/>
    <b v="0"/>
    <n v="191"/>
    <b v="1"/>
    <s v="music/rock"/>
    <x v="22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n v="1403901072"/>
    <b v="0"/>
    <n v="38"/>
    <b v="1"/>
    <s v="music/rock"/>
    <x v="7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n v="1407954413"/>
    <b v="0"/>
    <n v="22"/>
    <b v="1"/>
    <s v="music/rock"/>
    <x v="8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n v="1318826921"/>
    <b v="0"/>
    <n v="149"/>
    <b v="1"/>
    <s v="music/rock"/>
    <x v="15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x v="1270"/>
    <x v="0"/>
    <s v="US"/>
    <s v="USD"/>
    <x v="1858"/>
    <n v="1314124129"/>
    <b v="0"/>
    <n v="56"/>
    <b v="1"/>
    <s v="music/rock"/>
    <x v="88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n v="1389891684"/>
    <b v="0"/>
    <n v="19"/>
    <b v="1"/>
    <s v="music/rock"/>
    <x v="18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n v="1419664341"/>
    <b v="0"/>
    <n v="0"/>
    <b v="0"/>
    <s v="games/mobile games"/>
    <x v="5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n v="1484912974"/>
    <b v="0"/>
    <n v="16"/>
    <b v="0"/>
    <s v="games/mobile games"/>
    <x v="59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n v="1400008085"/>
    <b v="0"/>
    <n v="2"/>
    <b v="0"/>
    <s v="games/mobile games"/>
    <x v="5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n v="1396631500"/>
    <b v="0"/>
    <n v="48"/>
    <b v="0"/>
    <s v="games/mobile games"/>
    <x v="152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n v="1475398147"/>
    <b v="0"/>
    <n v="2"/>
    <b v="0"/>
    <s v="games/mobile games"/>
    <x v="5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n v="1483768497"/>
    <b v="0"/>
    <n v="2"/>
    <b v="0"/>
    <s v="games/mobile games"/>
    <x v="60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n v="1475791912"/>
    <b v="0"/>
    <n v="1"/>
    <b v="0"/>
    <s v="games/mobile games"/>
    <x v="5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n v="1448044925"/>
    <b v="0"/>
    <n v="17"/>
    <b v="0"/>
    <s v="games/mobile games"/>
    <x v="62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n v="1480896249"/>
    <b v="0"/>
    <n v="0"/>
    <b v="0"/>
    <s v="games/mobile games"/>
    <x v="5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n v="1451723535"/>
    <b v="0"/>
    <n v="11"/>
    <b v="0"/>
    <s v="games/mobile games"/>
    <x v="54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n v="1413053301"/>
    <b v="0"/>
    <n v="95"/>
    <b v="0"/>
    <s v="games/mobile games"/>
    <x v="225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n v="1433041602"/>
    <b v="0"/>
    <n v="13"/>
    <b v="0"/>
    <s v="games/mobile games"/>
    <x v="60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n v="1433861210"/>
    <b v="0"/>
    <n v="2"/>
    <b v="0"/>
    <s v="games/mobile games"/>
    <x v="5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n v="1465427733"/>
    <b v="0"/>
    <n v="2"/>
    <b v="0"/>
    <s v="games/mobile games"/>
    <x v="5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n v="1465335308"/>
    <b v="0"/>
    <n v="3"/>
    <b v="0"/>
    <s v="games/mobile games"/>
    <x v="60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n v="1400309405"/>
    <b v="0"/>
    <n v="0"/>
    <b v="0"/>
    <s v="games/mobile games"/>
    <x v="5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n v="1422664925"/>
    <b v="0"/>
    <n v="0"/>
    <b v="0"/>
    <s v="games/mobile games"/>
    <x v="5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n v="1400026355"/>
    <b v="0"/>
    <n v="0"/>
    <b v="0"/>
    <s v="games/mobile games"/>
    <x v="5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n v="1455377729"/>
    <b v="0"/>
    <n v="2"/>
    <b v="0"/>
    <s v="games/mobile games"/>
    <x v="5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x v="1276"/>
    <x v="2"/>
    <s v="GB"/>
    <s v="GBP"/>
    <x v="1879"/>
    <n v="1456839380"/>
    <b v="0"/>
    <n v="24"/>
    <b v="0"/>
    <s v="games/mobile games"/>
    <x v="68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n v="1423366789"/>
    <b v="0"/>
    <n v="70"/>
    <b v="1"/>
    <s v="music/indie rock"/>
    <x v="36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n v="1339109212"/>
    <b v="0"/>
    <n v="81"/>
    <b v="1"/>
    <s v="music/indie rock"/>
    <x v="7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n v="1331333108"/>
    <b v="0"/>
    <n v="32"/>
    <b v="1"/>
    <s v="music/indie rock"/>
    <x v="2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n v="1350967535"/>
    <b v="0"/>
    <n v="26"/>
    <b v="1"/>
    <s v="music/indie rock"/>
    <x v="16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n v="1341800110"/>
    <b v="0"/>
    <n v="105"/>
    <b v="1"/>
    <s v="music/indie rock"/>
    <x v="31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n v="1413236738"/>
    <b v="0"/>
    <n v="29"/>
    <b v="1"/>
    <s v="music/indie rock"/>
    <x v="21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n v="1447614732"/>
    <b v="0"/>
    <n v="8"/>
    <b v="1"/>
    <s v="music/indie rock"/>
    <x v="38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n v="1272692732"/>
    <b v="0"/>
    <n v="89"/>
    <b v="1"/>
    <s v="music/indie rock"/>
    <x v="183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n v="1359140546"/>
    <b v="0"/>
    <n v="44"/>
    <b v="1"/>
    <s v="music/indie rock"/>
    <x v="13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n v="1353005528"/>
    <b v="0"/>
    <n v="246"/>
    <b v="1"/>
    <s v="music/indie rock"/>
    <x v="14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n v="1275851354"/>
    <b v="0"/>
    <n v="120"/>
    <b v="1"/>
    <s v="music/indie rock"/>
    <x v="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n v="1304867881"/>
    <b v="0"/>
    <n v="26"/>
    <b v="1"/>
    <s v="music/indie rock"/>
    <x v="0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n v="1301524585"/>
    <b v="0"/>
    <n v="45"/>
    <b v="1"/>
    <s v="music/indie rock"/>
    <x v="3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x v="1288"/>
    <x v="0"/>
    <s v="US"/>
    <s v="USD"/>
    <x v="1893"/>
    <n v="1326404583"/>
    <b v="0"/>
    <n v="20"/>
    <b v="1"/>
    <s v="music/indie rock"/>
    <x v="41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n v="1442771722"/>
    <b v="0"/>
    <n v="47"/>
    <b v="1"/>
    <s v="music/indie rock"/>
    <x v="21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n v="1331658165"/>
    <b v="0"/>
    <n v="13"/>
    <b v="1"/>
    <s v="music/indie rock"/>
    <x v="39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n v="1392040806"/>
    <b v="0"/>
    <n v="183"/>
    <b v="1"/>
    <s v="music/indie rock"/>
    <x v="21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n v="1451277473"/>
    <b v="0"/>
    <n v="21"/>
    <b v="1"/>
    <s v="music/indie rock"/>
    <x v="14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n v="1424730966"/>
    <b v="0"/>
    <n v="42"/>
    <b v="1"/>
    <s v="music/indie rock"/>
    <x v="18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n v="1347137731"/>
    <b v="0"/>
    <n v="54"/>
    <b v="1"/>
    <s v="music/indie rock"/>
    <x v="15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n v="1429707729"/>
    <b v="0"/>
    <n v="25"/>
    <b v="0"/>
    <s v="technology/gadgets"/>
    <x v="56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n v="1422903447"/>
    <b v="0"/>
    <n v="3"/>
    <b v="0"/>
    <s v="technology/gadgets"/>
    <x v="60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n v="1480357791"/>
    <b v="0"/>
    <n v="41"/>
    <b v="0"/>
    <s v="technology/gadgets"/>
    <x v="153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n v="1447864021"/>
    <b v="0"/>
    <n v="2"/>
    <b v="0"/>
    <s v="technology/gadgets"/>
    <x v="5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n v="1407535994"/>
    <b v="0"/>
    <n v="4"/>
    <b v="0"/>
    <s v="technology/gadgets"/>
    <x v="5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n v="1464105983"/>
    <b v="0"/>
    <n v="99"/>
    <b v="0"/>
    <s v="technology/gadgets"/>
    <x v="152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n v="1399557925"/>
    <b v="0"/>
    <n v="4"/>
    <b v="0"/>
    <s v="technology/gadgets"/>
    <x v="5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n v="1480456900"/>
    <b v="0"/>
    <n v="4"/>
    <b v="0"/>
    <s v="technology/gadgets"/>
    <x v="53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n v="1411467479"/>
    <b v="0"/>
    <n v="38"/>
    <b v="0"/>
    <s v="technology/gadgets"/>
    <x v="51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n v="1442531217"/>
    <b v="0"/>
    <n v="285"/>
    <b v="0"/>
    <s v="technology/gadgets"/>
    <x v="115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n v="1404953334"/>
    <b v="0"/>
    <n v="1"/>
    <b v="0"/>
    <s v="technology/gadgets"/>
    <x v="5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n v="1430803560"/>
    <b v="0"/>
    <n v="42"/>
    <b v="0"/>
    <s v="technology/gadgets"/>
    <x v="155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n v="1410178578"/>
    <b v="0"/>
    <n v="26"/>
    <b v="0"/>
    <s v="technology/gadgets"/>
    <x v="60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n v="1413519073"/>
    <b v="0"/>
    <n v="2"/>
    <b v="0"/>
    <s v="technology/gadgets"/>
    <x v="114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n v="1407892222"/>
    <b v="0"/>
    <n v="4"/>
    <b v="0"/>
    <s v="technology/gadgets"/>
    <x v="53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n v="1476378775"/>
    <b v="0"/>
    <n v="6"/>
    <b v="0"/>
    <s v="technology/gadgets"/>
    <x v="60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s v="HK"/>
    <s v="HKD"/>
    <x v="1916"/>
    <n v="1484116133"/>
    <b v="0"/>
    <n v="70"/>
    <b v="0"/>
    <s v="technology/gadgets"/>
    <x v="226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n v="1404845851"/>
    <b v="0"/>
    <n v="9"/>
    <b v="0"/>
    <s v="technology/gadgets"/>
    <x v="60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n v="1429477249"/>
    <b v="0"/>
    <n v="8"/>
    <b v="0"/>
    <s v="technology/gadgets"/>
    <x v="153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n v="1443042061"/>
    <b v="0"/>
    <n v="105"/>
    <b v="0"/>
    <s v="technology/gadgets"/>
    <x v="152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s v="US"/>
    <s v="USD"/>
    <x v="1920"/>
    <n v="1339651143"/>
    <b v="0"/>
    <n v="38"/>
    <b v="1"/>
    <s v="music/indie rock"/>
    <x v="0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n v="1384236507"/>
    <b v="0"/>
    <n v="64"/>
    <b v="1"/>
    <s v="music/indie rock"/>
    <x v="31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n v="1313612532"/>
    <b v="0"/>
    <n v="13"/>
    <b v="1"/>
    <s v="music/indie rock"/>
    <x v="227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n v="1387390555"/>
    <b v="0"/>
    <n v="33"/>
    <b v="1"/>
    <s v="music/indie rock"/>
    <x v="35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n v="1379540288"/>
    <b v="0"/>
    <n v="52"/>
    <b v="1"/>
    <s v="music/indie rock"/>
    <x v="5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n v="1286319256"/>
    <b v="0"/>
    <n v="107"/>
    <b v="1"/>
    <s v="music/indie rock"/>
    <x v="228"/>
    <n v="27.39"/>
    <x v="4"/>
    <x v="14"/>
    <x v="1926"/>
    <d v="2010-11-02T00:26:00"/>
    <x v="7"/>
  </r>
  <r>
    <n v="1927"/>
    <s v="GBS Detroit Presents Hampshire"/>
    <s v="Hampshire is headed to GBS Detroit."/>
    <x v="20"/>
    <x v="972"/>
    <x v="0"/>
    <s v="US"/>
    <s v="USD"/>
    <x v="1926"/>
    <n v="1329856839"/>
    <b v="0"/>
    <n v="11"/>
    <b v="1"/>
    <s v="music/indie rock"/>
    <x v="3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n v="1365348794"/>
    <b v="0"/>
    <n v="34"/>
    <b v="1"/>
    <s v="music/indie rock"/>
    <x v="3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n v="1306197066"/>
    <b v="0"/>
    <n v="75"/>
    <b v="1"/>
    <s v="music/indie rock"/>
    <x v="8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n v="1368019482"/>
    <b v="0"/>
    <n v="26"/>
    <b v="1"/>
    <s v="music/indie rock"/>
    <x v="3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n v="1336512309"/>
    <b v="0"/>
    <n v="50"/>
    <b v="1"/>
    <s v="music/indie rock"/>
    <x v="10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n v="1325618773"/>
    <b v="0"/>
    <n v="80"/>
    <b v="1"/>
    <s v="music/indie rock"/>
    <x v="13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n v="1409195307"/>
    <b v="0"/>
    <n v="110"/>
    <b v="1"/>
    <s v="music/indie rock"/>
    <x v="174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n v="1321649321"/>
    <b v="0"/>
    <n v="77"/>
    <b v="1"/>
    <s v="music/indie rock"/>
    <x v="39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n v="1400106171"/>
    <b v="0"/>
    <n v="50"/>
    <b v="1"/>
    <s v="music/indie rock"/>
    <x v="29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n v="1320528070"/>
    <b v="0"/>
    <n v="145"/>
    <b v="1"/>
    <s v="music/indie rock"/>
    <x v="16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n v="1338346281"/>
    <b v="0"/>
    <n v="29"/>
    <b v="1"/>
    <s v="music/indie rock"/>
    <x v="229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n v="1370067231"/>
    <b v="0"/>
    <n v="114"/>
    <b v="1"/>
    <s v="music/indie rock"/>
    <x v="31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n v="1360366708"/>
    <b v="0"/>
    <n v="96"/>
    <b v="1"/>
    <s v="music/indie rock"/>
    <x v="38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n v="1304770233"/>
    <b v="0"/>
    <n v="31"/>
    <b v="1"/>
    <s v="music/indie rock"/>
    <x v="193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n v="1397545131"/>
    <b v="1"/>
    <n v="4883"/>
    <b v="1"/>
    <s v="technology/hardware"/>
    <x v="9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n v="1302033140"/>
    <b v="1"/>
    <n v="95"/>
    <b v="1"/>
    <s v="technology/hardware"/>
    <x v="17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n v="1467008916"/>
    <b v="1"/>
    <n v="2478"/>
    <b v="1"/>
    <s v="technology/hardware"/>
    <x v="230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n v="1396360890"/>
    <b v="1"/>
    <n v="1789"/>
    <b v="1"/>
    <s v="technology/hardware"/>
    <x v="231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n v="1433224958"/>
    <b v="1"/>
    <n v="680"/>
    <b v="1"/>
    <s v="technology/hardware"/>
    <x v="232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n v="1392780961"/>
    <b v="1"/>
    <n v="70"/>
    <b v="1"/>
    <s v="technology/hardware"/>
    <x v="95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n v="1255730520"/>
    <b v="1"/>
    <n v="23"/>
    <b v="1"/>
    <s v="technology/hardware"/>
    <x v="7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s v="US"/>
    <s v="USD"/>
    <x v="1947"/>
    <n v="1460557809"/>
    <b v="1"/>
    <n v="4245"/>
    <b v="1"/>
    <s v="technology/hardware"/>
    <x v="233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n v="1402394951"/>
    <b v="1"/>
    <n v="943"/>
    <b v="1"/>
    <s v="technology/hardware"/>
    <x v="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n v="1300767673"/>
    <b v="1"/>
    <n v="1876"/>
    <b v="1"/>
    <s v="technology/hardware"/>
    <x v="234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n v="1475921137"/>
    <b v="1"/>
    <n v="834"/>
    <b v="1"/>
    <s v="technology/hardware"/>
    <x v="197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n v="1378737215"/>
    <b v="1"/>
    <n v="682"/>
    <b v="1"/>
    <s v="technology/hardware"/>
    <x v="45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n v="1328158065"/>
    <b v="1"/>
    <n v="147"/>
    <b v="1"/>
    <s v="technology/hardware"/>
    <x v="235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s v="US"/>
    <s v="USD"/>
    <x v="1953"/>
    <n v="1453730176"/>
    <b v="1"/>
    <n v="415"/>
    <b v="1"/>
    <s v="technology/hardware"/>
    <x v="236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n v="1334989881"/>
    <b v="1"/>
    <n v="290"/>
    <b v="1"/>
    <s v="technology/hardware"/>
    <x v="237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n v="1425507005"/>
    <b v="1"/>
    <n v="365"/>
    <b v="1"/>
    <s v="technology/hardware"/>
    <x v="238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x v="1339"/>
    <x v="0"/>
    <s v="US"/>
    <s v="USD"/>
    <x v="1956"/>
    <n v="1348712513"/>
    <b v="1"/>
    <n v="660"/>
    <b v="1"/>
    <s v="technology/hardware"/>
    <x v="239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n v="1361490161"/>
    <b v="1"/>
    <n v="1356"/>
    <b v="1"/>
    <s v="technology/hardware"/>
    <x v="240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n v="1408565860"/>
    <b v="1"/>
    <n v="424"/>
    <b v="1"/>
    <s v="technology/hardware"/>
    <x v="96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n v="1416559341"/>
    <b v="1"/>
    <n v="33"/>
    <b v="1"/>
    <s v="technology/hardware"/>
    <x v="90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n v="1346042417"/>
    <b v="1"/>
    <n v="1633"/>
    <b v="1"/>
    <s v="technology/hardware"/>
    <x v="241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n v="1397414636"/>
    <b v="1"/>
    <n v="306"/>
    <b v="1"/>
    <s v="technology/hardware"/>
    <x v="242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n v="1407838734"/>
    <b v="1"/>
    <n v="205"/>
    <b v="1"/>
    <s v="technology/hardware"/>
    <x v="3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n v="1458714772"/>
    <b v="1"/>
    <n v="1281"/>
    <b v="1"/>
    <s v="technology/hardware"/>
    <x v="217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n v="1324433310"/>
    <b v="1"/>
    <n v="103"/>
    <b v="1"/>
    <s v="technology/hardware"/>
    <x v="243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n v="1405429098"/>
    <b v="1"/>
    <n v="1513"/>
    <b v="1"/>
    <s v="technology/hardware"/>
    <x v="110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n v="1396367729"/>
    <b v="1"/>
    <n v="405"/>
    <b v="1"/>
    <s v="technology/hardware"/>
    <x v="244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n v="1478095515"/>
    <b v="1"/>
    <n v="510"/>
    <b v="1"/>
    <s v="technology/hardware"/>
    <x v="24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n v="1467831668"/>
    <b v="1"/>
    <n v="1887"/>
    <b v="1"/>
    <s v="technology/hardware"/>
    <x v="246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n v="1361248701"/>
    <b v="1"/>
    <n v="701"/>
    <b v="1"/>
    <s v="technology/hardware"/>
    <x v="247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n v="1381752061"/>
    <b v="1"/>
    <n v="3863"/>
    <b v="1"/>
    <s v="technology/hardware"/>
    <x v="222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n v="1350605844"/>
    <b v="1"/>
    <n v="238"/>
    <b v="1"/>
    <s v="technology/hardware"/>
    <x v="248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n v="1467134464"/>
    <b v="1"/>
    <n v="2051"/>
    <b v="1"/>
    <s v="technology/hardware"/>
    <x v="249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n v="1371715269"/>
    <b v="1"/>
    <n v="402"/>
    <b v="1"/>
    <s v="technology/hardware"/>
    <x v="250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s v="US"/>
    <s v="USD"/>
    <x v="1974"/>
    <n v="1360346851"/>
    <b v="1"/>
    <n v="253"/>
    <b v="1"/>
    <s v="technology/hardware"/>
    <x v="251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n v="1371159325"/>
    <b v="1"/>
    <n v="473"/>
    <b v="1"/>
    <s v="technology/hardware"/>
    <x v="252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n v="1446527540"/>
    <b v="1"/>
    <n v="821"/>
    <b v="1"/>
    <s v="technology/hardware"/>
    <x v="253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n v="1336627492"/>
    <b v="1"/>
    <n v="388"/>
    <b v="1"/>
    <s v="technology/hardware"/>
    <x v="254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n v="1444734146"/>
    <b v="1"/>
    <n v="813"/>
    <b v="1"/>
    <s v="technology/hardware"/>
    <x v="41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s v="DE"/>
    <s v="EUR"/>
    <x v="1979"/>
    <n v="1456232462"/>
    <b v="1"/>
    <n v="1945"/>
    <b v="1"/>
    <s v="technology/hardware"/>
    <x v="2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n v="1402334665"/>
    <b v="0"/>
    <n v="12"/>
    <b v="0"/>
    <s v="photography/people"/>
    <x v="62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n v="1478268287"/>
    <b v="0"/>
    <n v="0"/>
    <b v="0"/>
    <s v="photography/people"/>
    <x v="5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n v="1470874618"/>
    <b v="0"/>
    <n v="16"/>
    <b v="0"/>
    <s v="photography/people"/>
    <x v="65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n v="1412189881"/>
    <b v="0"/>
    <n v="7"/>
    <b v="0"/>
    <s v="photography/people"/>
    <x v="70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n v="1467650771"/>
    <b v="0"/>
    <n v="4"/>
    <b v="0"/>
    <s v="photography/people"/>
    <x v="56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n v="1455359083"/>
    <b v="0"/>
    <n v="1"/>
    <b v="0"/>
    <s v="photography/people"/>
    <x v="5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x v="1366"/>
    <x v="2"/>
    <s v="GB"/>
    <s v="GBP"/>
    <x v="1986"/>
    <n v="1422631276"/>
    <b v="0"/>
    <n v="28"/>
    <b v="0"/>
    <s v="photography/people"/>
    <x v="72"/>
    <n v="83.43"/>
    <x v="8"/>
    <x v="31"/>
    <x v="1987"/>
    <d v="2015-03-01T15:21:16"/>
    <x v="0"/>
  </r>
  <r>
    <n v="1988"/>
    <s v="Phillip Michael Photography"/>
    <s v="Expressing art in an image!"/>
    <x v="12"/>
    <x v="379"/>
    <x v="2"/>
    <s v="US"/>
    <s v="USD"/>
    <x v="1987"/>
    <n v="1437502742"/>
    <b v="0"/>
    <n v="1"/>
    <b v="0"/>
    <s v="photography/people"/>
    <x v="5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n v="1478881208"/>
    <b v="0"/>
    <n v="1"/>
    <b v="0"/>
    <s v="photography/people"/>
    <x v="60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n v="1454042532"/>
    <b v="0"/>
    <n v="5"/>
    <b v="0"/>
    <s v="photography/people"/>
    <x v="123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s v="US"/>
    <s v="USD"/>
    <x v="1990"/>
    <n v="1434144386"/>
    <b v="0"/>
    <n v="3"/>
    <b v="0"/>
    <s v="photography/people"/>
    <x v="113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s v="US"/>
    <s v="USD"/>
    <x v="1991"/>
    <n v="1421637991"/>
    <b v="0"/>
    <n v="2"/>
    <b v="0"/>
    <s v="photography/people"/>
    <x v="5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n v="1448114837"/>
    <b v="0"/>
    <n v="0"/>
    <b v="0"/>
    <s v="photography/people"/>
    <x v="5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n v="1475885342"/>
    <b v="0"/>
    <n v="0"/>
    <b v="0"/>
    <s v="photography/people"/>
    <x v="5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n v="1435354736"/>
    <b v="0"/>
    <n v="3"/>
    <b v="0"/>
    <s v="photography/people"/>
    <x v="59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n v="1402429211"/>
    <b v="0"/>
    <n v="0"/>
    <b v="0"/>
    <s v="photography/people"/>
    <x v="5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n v="1406499612"/>
    <b v="0"/>
    <n v="0"/>
    <b v="0"/>
    <s v="photography/people"/>
    <x v="5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n v="1402973438"/>
    <b v="0"/>
    <n v="3"/>
    <b v="0"/>
    <s v="photography/people"/>
    <x v="73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n v="1413286508"/>
    <b v="0"/>
    <n v="7"/>
    <b v="0"/>
    <s v="photography/people"/>
    <x v="60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n v="1449528613"/>
    <b v="0"/>
    <n v="25"/>
    <b v="0"/>
    <s v="photography/people"/>
    <x v="55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n v="1431406916"/>
    <b v="1"/>
    <n v="1637"/>
    <b v="1"/>
    <s v="technology/hardware"/>
    <x v="256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n v="1482599143"/>
    <b v="1"/>
    <n v="1375"/>
    <b v="1"/>
    <s v="technology/hardware"/>
    <x v="25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n v="1276830052"/>
    <b v="1"/>
    <n v="17"/>
    <b v="1"/>
    <s v="technology/hardware"/>
    <x v="258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n v="1402410663"/>
    <b v="1"/>
    <n v="354"/>
    <b v="1"/>
    <s v="technology/hardware"/>
    <x v="259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n v="1379532618"/>
    <b v="1"/>
    <n v="191"/>
    <b v="1"/>
    <s v="technology/hardware"/>
    <x v="39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n v="1414584045"/>
    <b v="1"/>
    <n v="303"/>
    <b v="1"/>
    <s v="technology/hardware"/>
    <x v="260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n v="1276891586"/>
    <b v="1"/>
    <n v="137"/>
    <b v="1"/>
    <s v="technology/hardware"/>
    <x v="31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n v="1312641022"/>
    <b v="1"/>
    <n v="41"/>
    <b v="1"/>
    <s v="technology/hardware"/>
    <x v="16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n v="1476776743"/>
    <b v="1"/>
    <n v="398"/>
    <b v="1"/>
    <s v="technology/hardware"/>
    <x v="83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s v="US"/>
    <s v="USD"/>
    <x v="2009"/>
    <n v="1468972491"/>
    <b v="1"/>
    <n v="1737"/>
    <b v="1"/>
    <s v="technology/hardware"/>
    <x v="261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n v="1449650173"/>
    <b v="1"/>
    <n v="971"/>
    <b v="1"/>
    <s v="technology/hardware"/>
    <x v="262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n v="1420573441"/>
    <b v="1"/>
    <n v="183"/>
    <b v="1"/>
    <s v="technology/hardware"/>
    <x v="263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n v="1462835014"/>
    <b v="1"/>
    <n v="4562"/>
    <b v="1"/>
    <s v="technology/hardware"/>
    <x v="264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n v="1361250539"/>
    <b v="1"/>
    <n v="26457"/>
    <b v="1"/>
    <s v="technology/hardware"/>
    <x v="265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n v="1313010163"/>
    <b v="1"/>
    <n v="162"/>
    <b v="1"/>
    <s v="technology/hardware"/>
    <x v="40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n v="1360271299"/>
    <b v="1"/>
    <n v="479"/>
    <b v="1"/>
    <s v="technology/hardware"/>
    <x v="266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n v="1329873755"/>
    <b v="1"/>
    <n v="426"/>
    <b v="1"/>
    <s v="technology/hardware"/>
    <x v="10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n v="1436863609"/>
    <b v="1"/>
    <n v="450"/>
    <b v="1"/>
    <s v="technology/hardware"/>
    <x v="21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n v="1471971621"/>
    <b v="1"/>
    <n v="1780"/>
    <b v="1"/>
    <s v="technology/hardware"/>
    <x v="267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n v="1396923624"/>
    <b v="1"/>
    <n v="122"/>
    <b v="1"/>
    <s v="technology/hardware"/>
    <x v="268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n v="1407634897"/>
    <b v="1"/>
    <n v="95"/>
    <b v="1"/>
    <s v="technology/hardware"/>
    <x v="269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n v="1463060372"/>
    <b v="1"/>
    <n v="325"/>
    <b v="1"/>
    <s v="technology/hardware"/>
    <x v="10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n v="1431425153"/>
    <b v="1"/>
    <n v="353"/>
    <b v="1"/>
    <s v="technology/hardware"/>
    <x v="164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n v="1341875544"/>
    <b v="1"/>
    <n v="105"/>
    <b v="1"/>
    <s v="technology/hardware"/>
    <x v="270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n v="1431404746"/>
    <b v="1"/>
    <n v="729"/>
    <b v="1"/>
    <s v="technology/hardware"/>
    <x v="234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s v="US"/>
    <s v="USD"/>
    <x v="2025"/>
    <n v="1394127585"/>
    <b v="1"/>
    <n v="454"/>
    <b v="1"/>
    <s v="technology/hardware"/>
    <x v="18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n v="1423855919"/>
    <b v="1"/>
    <n v="539"/>
    <b v="1"/>
    <s v="technology/hardware"/>
    <x v="28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n v="1265493806"/>
    <b v="1"/>
    <n v="79"/>
    <b v="1"/>
    <s v="technology/hardware"/>
    <x v="9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s v="US"/>
    <s v="USD"/>
    <x v="2028"/>
    <n v="1406507481"/>
    <b v="1"/>
    <n v="94"/>
    <b v="1"/>
    <s v="technology/hardware"/>
    <x v="27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n v="1351641296"/>
    <b v="1"/>
    <n v="625"/>
    <b v="1"/>
    <s v="technology/hardware"/>
    <x v="235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n v="1417506853"/>
    <b v="1"/>
    <n v="508"/>
    <b v="1"/>
    <s v="technology/hardware"/>
    <x v="28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n v="1479216874"/>
    <b v="1"/>
    <n v="531"/>
    <b v="1"/>
    <s v="technology/hardware"/>
    <x v="272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n v="1395885518"/>
    <b v="1"/>
    <n v="158"/>
    <b v="1"/>
    <s v="technology/hardware"/>
    <x v="9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n v="1426216033"/>
    <b v="1"/>
    <n v="508"/>
    <b v="1"/>
    <s v="technology/hardware"/>
    <x v="273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n v="1446562807"/>
    <b v="1"/>
    <n v="644"/>
    <b v="1"/>
    <s v="technology/hardware"/>
    <x v="185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n v="1397076319"/>
    <b v="1"/>
    <n v="848"/>
    <b v="1"/>
    <s v="technology/hardware"/>
    <x v="88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n v="1383195753"/>
    <b v="1"/>
    <n v="429"/>
    <b v="1"/>
    <s v="technology/hardware"/>
    <x v="126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n v="1369895421"/>
    <b v="1"/>
    <n v="204"/>
    <b v="1"/>
    <s v="technology/hardware"/>
    <x v="274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n v="1477996325"/>
    <b v="1"/>
    <n v="379"/>
    <b v="1"/>
    <s v="technology/hardware"/>
    <x v="104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x v="1410"/>
    <x v="0"/>
    <s v="US"/>
    <s v="USD"/>
    <x v="2039"/>
    <n v="1383257703"/>
    <b v="1"/>
    <n v="271"/>
    <b v="1"/>
    <s v="technology/hardware"/>
    <x v="260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n v="1476189427"/>
    <b v="0"/>
    <n v="120"/>
    <b v="1"/>
    <s v="technology/hardware"/>
    <x v="11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n v="1448297974"/>
    <b v="0"/>
    <n v="140"/>
    <b v="1"/>
    <s v="technology/hardware"/>
    <x v="39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n v="1476764077"/>
    <b v="0"/>
    <n v="193"/>
    <b v="1"/>
    <s v="technology/hardware"/>
    <x v="275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n v="1431620714"/>
    <b v="0"/>
    <n v="180"/>
    <b v="1"/>
    <s v="technology/hardware"/>
    <x v="29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n v="1339207647"/>
    <b v="0"/>
    <n v="263"/>
    <b v="1"/>
    <s v="technology/hardware"/>
    <x v="276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n v="1366690044"/>
    <b v="0"/>
    <n v="217"/>
    <b v="1"/>
    <s v="technology/hardware"/>
    <x v="10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n v="1426714870"/>
    <b v="0"/>
    <n v="443"/>
    <b v="1"/>
    <s v="technology/hardware"/>
    <x v="3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n v="1366731491"/>
    <b v="0"/>
    <n v="1373"/>
    <b v="1"/>
    <s v="technology/hardware"/>
    <x v="34"/>
    <n v="91.83"/>
    <x v="2"/>
    <x v="30"/>
    <x v="2048"/>
    <d v="2013-05-23T15:38:11"/>
    <x v="4"/>
  </r>
  <r>
    <n v="2049"/>
    <s v="LOCK8 - the World's First Smart Bike Lock"/>
    <s v="Keyless. Alarm secured. GPS tracking."/>
    <x v="63"/>
    <x v="1419"/>
    <x v="0"/>
    <s v="GB"/>
    <s v="GBP"/>
    <x v="2048"/>
    <n v="1382963963"/>
    <b v="0"/>
    <n v="742"/>
    <b v="1"/>
    <s v="technology/hardware"/>
    <x v="28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n v="1429580578"/>
    <b v="0"/>
    <n v="170"/>
    <b v="1"/>
    <s v="technology/hardware"/>
    <x v="277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n v="1385425937"/>
    <b v="0"/>
    <n v="242"/>
    <b v="1"/>
    <s v="technology/hardware"/>
    <x v="22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n v="1452045653"/>
    <b v="0"/>
    <n v="541"/>
    <b v="1"/>
    <s v="technology/hardware"/>
    <x v="278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n v="1445870951"/>
    <b v="0"/>
    <n v="121"/>
    <b v="1"/>
    <s v="technology/hardware"/>
    <x v="7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n v="1396441810"/>
    <b v="0"/>
    <n v="621"/>
    <b v="1"/>
    <s v="technology/hardware"/>
    <x v="35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n v="1415031043"/>
    <b v="0"/>
    <n v="101"/>
    <b v="1"/>
    <s v="technology/hardware"/>
    <x v="23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n v="1363630542"/>
    <b v="0"/>
    <n v="554"/>
    <b v="1"/>
    <s v="technology/hardware"/>
    <x v="42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n v="1453895532"/>
    <b v="0"/>
    <n v="666"/>
    <b v="1"/>
    <s v="technology/hardware"/>
    <x v="180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x v="1427"/>
    <x v="0"/>
    <s v="GB"/>
    <s v="GBP"/>
    <x v="2057"/>
    <n v="1421916830"/>
    <b v="0"/>
    <n v="410"/>
    <b v="1"/>
    <s v="technology/hardware"/>
    <x v="239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n v="1450880854"/>
    <b v="0"/>
    <n v="375"/>
    <b v="1"/>
    <s v="technology/hardware"/>
    <x v="1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n v="1400945150"/>
    <b v="0"/>
    <n v="1364"/>
    <b v="1"/>
    <s v="technology/hardware"/>
    <x v="279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n v="1480616454"/>
    <b v="0"/>
    <n v="35"/>
    <b v="1"/>
    <s v="technology/hardware"/>
    <x v="29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n v="1456218698"/>
    <b v="0"/>
    <n v="203"/>
    <b v="1"/>
    <s v="technology/hardware"/>
    <x v="41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n v="1460482501"/>
    <b v="0"/>
    <n v="49"/>
    <b v="1"/>
    <s v="technology/hardware"/>
    <x v="34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n v="1366879523"/>
    <b v="0"/>
    <n v="5812"/>
    <b v="1"/>
    <s v="technology/hardware"/>
    <x v="87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n v="1385366429"/>
    <b v="0"/>
    <n v="1556"/>
    <b v="1"/>
    <s v="technology/hardware"/>
    <x v="171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n v="1406226683"/>
    <b v="0"/>
    <n v="65"/>
    <b v="1"/>
    <s v="technology/hardware"/>
    <x v="198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n v="1429648176"/>
    <b v="0"/>
    <n v="10"/>
    <b v="1"/>
    <s v="technology/hardware"/>
    <x v="3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n v="1474402315"/>
    <b v="0"/>
    <n v="76"/>
    <b v="1"/>
    <s v="technology/hardware"/>
    <x v="2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n v="1449098391"/>
    <b v="0"/>
    <n v="263"/>
    <b v="1"/>
    <s v="technology/hardware"/>
    <x v="30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n v="1464536723"/>
    <b v="0"/>
    <n v="1530"/>
    <b v="1"/>
    <s v="technology/hardware"/>
    <x v="280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n v="1471502484"/>
    <b v="0"/>
    <n v="278"/>
    <b v="1"/>
    <s v="technology/hardware"/>
    <x v="269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n v="1460037432"/>
    <b v="0"/>
    <n v="350"/>
    <b v="1"/>
    <s v="technology/hardware"/>
    <x v="38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n v="1427212918"/>
    <b v="0"/>
    <n v="470"/>
    <b v="1"/>
    <s v="technology/hardware"/>
    <x v="42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n v="1459972182"/>
    <b v="0"/>
    <n v="3"/>
    <b v="1"/>
    <s v="technology/hardware"/>
    <x v="3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n v="1372177288"/>
    <b v="0"/>
    <n v="8200"/>
    <b v="1"/>
    <s v="technology/hardware"/>
    <x v="281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n v="1402693689"/>
    <b v="0"/>
    <n v="8359"/>
    <b v="1"/>
    <s v="technology/hardware"/>
    <x v="282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n v="1428541276"/>
    <b v="0"/>
    <n v="188"/>
    <b v="1"/>
    <s v="technology/hardware"/>
    <x v="31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n v="1479493857"/>
    <b v="0"/>
    <n v="48"/>
    <b v="1"/>
    <s v="technology/hardware"/>
    <x v="26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n v="1432659793"/>
    <b v="0"/>
    <n v="607"/>
    <b v="1"/>
    <s v="technology/hardware"/>
    <x v="283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n v="1444690700"/>
    <b v="0"/>
    <n v="50"/>
    <b v="1"/>
    <s v="technology/hardware"/>
    <x v="284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n v="1333597555"/>
    <b v="0"/>
    <n v="55"/>
    <b v="1"/>
    <s v="music/indie rock"/>
    <x v="41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n v="1316919196"/>
    <b v="0"/>
    <n v="38"/>
    <b v="1"/>
    <s v="music/indie rock"/>
    <x v="38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n v="1336238395"/>
    <b v="0"/>
    <n v="25"/>
    <b v="1"/>
    <s v="music/indie rock"/>
    <x v="40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n v="1396468782"/>
    <b v="0"/>
    <n v="46"/>
    <b v="1"/>
    <s v="music/indie rock"/>
    <x v="29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n v="1339790587"/>
    <b v="0"/>
    <n v="83"/>
    <b v="1"/>
    <s v="music/indie rock"/>
    <x v="39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n v="1321200332"/>
    <b v="0"/>
    <n v="35"/>
    <b v="1"/>
    <s v="music/indie rock"/>
    <x v="7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n v="1312865658"/>
    <b v="0"/>
    <n v="25"/>
    <b v="1"/>
    <s v="music/indie rock"/>
    <x v="3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n v="1281028152"/>
    <b v="0"/>
    <n v="75"/>
    <b v="1"/>
    <s v="music/indie rock"/>
    <x v="31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s v="US"/>
    <s v="USD"/>
    <x v="2088"/>
    <n v="1372384194"/>
    <b v="0"/>
    <n v="62"/>
    <b v="1"/>
    <s v="music/indie rock"/>
    <x v="28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n v="1359104955"/>
    <b v="0"/>
    <n v="160"/>
    <b v="1"/>
    <s v="music/indie rock"/>
    <x v="41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n v="1294818278"/>
    <b v="0"/>
    <n v="246"/>
    <b v="1"/>
    <s v="music/indie rock"/>
    <x v="28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n v="1312822732"/>
    <b v="0"/>
    <n v="55"/>
    <b v="1"/>
    <s v="music/indie rock"/>
    <x v="7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n v="1351024232"/>
    <b v="0"/>
    <n v="23"/>
    <b v="1"/>
    <s v="music/indie rock"/>
    <x v="21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n v="1327969730"/>
    <b v="0"/>
    <n v="72"/>
    <b v="1"/>
    <s v="music/indie rock"/>
    <x v="10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n v="1312392973"/>
    <b v="0"/>
    <n v="22"/>
    <b v="1"/>
    <s v="music/indie rock"/>
    <x v="8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n v="1349892735"/>
    <b v="0"/>
    <n v="14"/>
    <b v="1"/>
    <s v="music/indie rock"/>
    <x v="21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n v="1317564135"/>
    <b v="0"/>
    <n v="38"/>
    <b v="1"/>
    <s v="music/indie rock"/>
    <x v="8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n v="1328582635"/>
    <b v="0"/>
    <n v="32"/>
    <b v="1"/>
    <s v="music/indie rock"/>
    <x v="8"/>
    <n v="188.13"/>
    <x v="4"/>
    <x v="14"/>
    <x v="2098"/>
    <d v="2012-03-08T02:43:55"/>
    <x v="5"/>
  </r>
  <r>
    <n v="2099"/>
    <s v="Roosevelt Died."/>
    <s v="Our tour van died, we need help!"/>
    <x v="9"/>
    <x v="1464"/>
    <x v="0"/>
    <s v="US"/>
    <s v="USD"/>
    <x v="2098"/>
    <n v="1434650084"/>
    <b v="0"/>
    <n v="63"/>
    <b v="1"/>
    <s v="music/indie rock"/>
    <x v="88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n v="1339704141"/>
    <b v="0"/>
    <n v="27"/>
    <b v="1"/>
    <s v="music/indie rock"/>
    <x v="0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n v="1323920114"/>
    <b v="0"/>
    <n v="44"/>
    <b v="1"/>
    <s v="music/indie rock"/>
    <x v="40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n v="1302036648"/>
    <b v="0"/>
    <n v="38"/>
    <b v="1"/>
    <s v="music/indie rock"/>
    <x v="104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x v="1468"/>
    <x v="0"/>
    <s v="US"/>
    <s v="USD"/>
    <x v="2102"/>
    <n v="1349892427"/>
    <b v="0"/>
    <n v="115"/>
    <b v="1"/>
    <s v="music/indie rock"/>
    <x v="91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n v="1367286434"/>
    <b v="0"/>
    <n v="37"/>
    <b v="1"/>
    <s v="music/indie rock"/>
    <x v="22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n v="1415472953"/>
    <b v="0"/>
    <n v="99"/>
    <b v="1"/>
    <s v="music/indie rock"/>
    <x v="172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n v="1356584974"/>
    <b v="0"/>
    <n v="44"/>
    <b v="1"/>
    <s v="music/indie rock"/>
    <x v="13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n v="1413997393"/>
    <b v="0"/>
    <n v="58"/>
    <b v="1"/>
    <s v="music/indie rock"/>
    <x v="29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n v="1344917580"/>
    <b v="0"/>
    <n v="191"/>
    <b v="1"/>
    <s v="music/indie rock"/>
    <x v="13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n v="1433523617"/>
    <b v="0"/>
    <n v="40"/>
    <b v="1"/>
    <s v="music/indie rock"/>
    <x v="13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n v="1398873969"/>
    <b v="0"/>
    <n v="38"/>
    <b v="1"/>
    <s v="music/indie rock"/>
    <x v="8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n v="1307594625"/>
    <b v="0"/>
    <n v="39"/>
    <b v="1"/>
    <s v="music/indie rock"/>
    <x v="13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n v="1364854593"/>
    <b v="0"/>
    <n v="11"/>
    <b v="1"/>
    <s v="music/indie rock"/>
    <x v="8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x v="1475"/>
    <x v="0"/>
    <s v="US"/>
    <s v="USD"/>
    <x v="2112"/>
    <n v="1408481176"/>
    <b v="0"/>
    <n v="107"/>
    <b v="1"/>
    <s v="music/indie rock"/>
    <x v="2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n v="1286480070"/>
    <b v="0"/>
    <n v="147"/>
    <b v="1"/>
    <s v="music/indie rock"/>
    <x v="2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n v="1295575001"/>
    <b v="0"/>
    <n v="36"/>
    <b v="1"/>
    <s v="music/indie rock"/>
    <x v="235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n v="1345056003"/>
    <b v="0"/>
    <n v="92"/>
    <b v="1"/>
    <s v="music/indie rock"/>
    <x v="7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n v="1444699549"/>
    <b v="0"/>
    <n v="35"/>
    <b v="1"/>
    <s v="music/indie rock"/>
    <x v="34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s v="US"/>
    <s v="USD"/>
    <x v="2117"/>
    <n v="1308946136"/>
    <b v="0"/>
    <n v="17"/>
    <b v="1"/>
    <s v="music/indie rock"/>
    <x v="16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n v="1342494445"/>
    <b v="0"/>
    <n v="22"/>
    <b v="1"/>
    <s v="music/indie rock"/>
    <x v="7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s v="US"/>
    <s v="USD"/>
    <x v="2119"/>
    <n v="1384384136"/>
    <b v="0"/>
    <n v="69"/>
    <b v="1"/>
    <s v="music/indie rock"/>
    <x v="7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n v="1481564948"/>
    <b v="0"/>
    <n v="10"/>
    <b v="0"/>
    <s v="games/video games"/>
    <x v="60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n v="1481181169"/>
    <b v="0"/>
    <n v="3"/>
    <b v="0"/>
    <s v="games/video games"/>
    <x v="5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n v="1263982307"/>
    <b v="0"/>
    <n v="5"/>
    <b v="0"/>
    <s v="games/video games"/>
    <x v="54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n v="1286930435"/>
    <b v="0"/>
    <n v="5"/>
    <b v="0"/>
    <s v="games/video games"/>
    <x v="54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n v="1436142833"/>
    <b v="0"/>
    <n v="27"/>
    <b v="0"/>
    <s v="games/video games"/>
    <x v="60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n v="1415488887"/>
    <b v="0"/>
    <n v="2"/>
    <b v="0"/>
    <s v="games/video games"/>
    <x v="5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x v="1484"/>
    <x v="2"/>
    <s v="GB"/>
    <s v="GBP"/>
    <x v="2126"/>
    <n v="1423570063"/>
    <b v="0"/>
    <n v="236"/>
    <b v="0"/>
    <s v="games/video games"/>
    <x v="1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n v="1406140369"/>
    <b v="0"/>
    <n v="1"/>
    <b v="0"/>
    <s v="games/video games"/>
    <x v="5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n v="1454978100"/>
    <b v="0"/>
    <n v="12"/>
    <b v="0"/>
    <s v="games/video games"/>
    <x v="81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s v="US"/>
    <s v="USD"/>
    <x v="2129"/>
    <n v="1405130663"/>
    <b v="0"/>
    <n v="4"/>
    <b v="0"/>
    <s v="games/video games"/>
    <x v="5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n v="1434085091"/>
    <b v="0"/>
    <n v="3"/>
    <b v="0"/>
    <s v="games/video games"/>
    <x v="62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n v="1388835692"/>
    <b v="0"/>
    <n v="99"/>
    <b v="0"/>
    <s v="games/video games"/>
    <x v="53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n v="1300328399"/>
    <b v="0"/>
    <n v="3"/>
    <b v="0"/>
    <s v="games/video games"/>
    <x v="53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n v="1364505391"/>
    <b v="0"/>
    <n v="3"/>
    <b v="0"/>
    <s v="games/video games"/>
    <x v="53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n v="1346800033"/>
    <b v="0"/>
    <n v="22"/>
    <b v="0"/>
    <s v="games/video games"/>
    <x v="54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n v="1379592786"/>
    <b v="0"/>
    <n v="4"/>
    <b v="0"/>
    <s v="games/video games"/>
    <x v="5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n v="1415212229"/>
    <b v="0"/>
    <n v="534"/>
    <b v="0"/>
    <s v="games/video games"/>
    <x v="5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n v="1381364339"/>
    <b v="0"/>
    <n v="12"/>
    <b v="0"/>
    <s v="games/video games"/>
    <x v="55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n v="1475604008"/>
    <b v="0"/>
    <n v="56"/>
    <b v="0"/>
    <s v="games/video games"/>
    <x v="62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n v="1355342424"/>
    <b v="0"/>
    <n v="11"/>
    <b v="0"/>
    <s v="games/video games"/>
    <x v="5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n v="1413351559"/>
    <b v="0"/>
    <n v="0"/>
    <b v="0"/>
    <s v="games/video games"/>
    <x v="5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n v="1449075010"/>
    <b v="0"/>
    <n v="12"/>
    <b v="0"/>
    <s v="games/video games"/>
    <x v="52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n v="1275599812"/>
    <b v="0"/>
    <n v="5"/>
    <b v="0"/>
    <s v="games/video games"/>
    <x v="57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s v="US"/>
    <s v="USD"/>
    <x v="2143"/>
    <n v="1376399240"/>
    <b v="0"/>
    <n v="24"/>
    <b v="0"/>
    <s v="games/video games"/>
    <x v="53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n v="1382938914"/>
    <b v="0"/>
    <n v="89"/>
    <b v="0"/>
    <s v="games/video games"/>
    <x v="75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n v="1453997910"/>
    <b v="0"/>
    <n v="1"/>
    <b v="0"/>
    <s v="games/video games"/>
    <x v="50"/>
    <n v="1"/>
    <x v="6"/>
    <x v="17"/>
    <x v="2146"/>
    <d v="2016-02-11T16:18:30"/>
    <x v="2"/>
  </r>
  <r>
    <n v="2147"/>
    <s v="Johnny Rocketfingers 3"/>
    <s v="A Point and Click Adventure on Steroids."/>
    <x v="303"/>
    <x v="1495"/>
    <x v="2"/>
    <s v="US"/>
    <s v="USD"/>
    <x v="2146"/>
    <n v="1413356748"/>
    <b v="0"/>
    <n v="55"/>
    <b v="0"/>
    <s v="games/video games"/>
    <x v="60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n v="1425404182"/>
    <b v="0"/>
    <n v="2"/>
    <b v="0"/>
    <s v="games/video games"/>
    <x v="53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n v="1277512556"/>
    <b v="0"/>
    <n v="0"/>
    <b v="0"/>
    <s v="games/video games"/>
    <x v="50"/>
    <n v="0"/>
    <x v="6"/>
    <x v="17"/>
    <x v="2149"/>
    <d v="2010-07-31T00:00:00"/>
    <x v="7"/>
  </r>
  <r>
    <n v="2150"/>
    <s v="The Unknown Door"/>
    <s v="A pixel styled open world detective game."/>
    <x v="63"/>
    <x v="1496"/>
    <x v="2"/>
    <s v="NO"/>
    <s v="NOK"/>
    <x v="2149"/>
    <n v="1465800599"/>
    <b v="0"/>
    <n v="4"/>
    <b v="0"/>
    <s v="games/video games"/>
    <x v="60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n v="1464639614"/>
    <b v="0"/>
    <n v="6"/>
    <b v="0"/>
    <s v="games/video games"/>
    <x v="5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n v="1392321509"/>
    <b v="0"/>
    <n v="4"/>
    <b v="0"/>
    <s v="games/video games"/>
    <x v="5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n v="1417470718"/>
    <b v="0"/>
    <n v="4"/>
    <b v="0"/>
    <s v="games/video games"/>
    <x v="5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n v="1389193827"/>
    <b v="0"/>
    <n v="2"/>
    <b v="0"/>
    <s v="games/video games"/>
    <x v="60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n v="1456854985"/>
    <b v="0"/>
    <n v="5"/>
    <b v="0"/>
    <s v="games/video games"/>
    <x v="53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n v="1375475406"/>
    <b v="0"/>
    <n v="83"/>
    <b v="0"/>
    <s v="games/video games"/>
    <x v="56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x v="1499"/>
    <x v="2"/>
    <s v="US"/>
    <s v="USD"/>
    <x v="2156"/>
    <n v="1479684783"/>
    <b v="0"/>
    <n v="57"/>
    <b v="0"/>
    <s v="games/video games"/>
    <x v="5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n v="1356121774"/>
    <b v="0"/>
    <n v="311"/>
    <b v="0"/>
    <s v="games/video games"/>
    <x v="113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n v="1308245574"/>
    <b v="0"/>
    <n v="2"/>
    <b v="0"/>
    <s v="games/video games"/>
    <x v="60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n v="1334855105"/>
    <b v="0"/>
    <n v="16"/>
    <b v="0"/>
    <s v="games/video games"/>
    <x v="60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x v="1501"/>
    <x v="0"/>
    <s v="US"/>
    <s v="USD"/>
    <x v="2160"/>
    <n v="1440448059"/>
    <b v="0"/>
    <n v="13"/>
    <b v="1"/>
    <s v="music/rock"/>
    <x v="31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n v="1403547791"/>
    <b v="0"/>
    <n v="58"/>
    <b v="1"/>
    <s v="music/rock"/>
    <x v="20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n v="1429306520"/>
    <b v="0"/>
    <n v="44"/>
    <b v="1"/>
    <s v="music/rock"/>
    <x v="88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x v="1504"/>
    <x v="0"/>
    <s v="US"/>
    <s v="USD"/>
    <x v="2163"/>
    <n v="1464196414"/>
    <b v="0"/>
    <n v="83"/>
    <b v="1"/>
    <s v="music/rock"/>
    <x v="3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n v="1457539235"/>
    <b v="0"/>
    <n v="117"/>
    <b v="1"/>
    <s v="music/rock"/>
    <x v="86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n v="1413922018"/>
    <b v="0"/>
    <n v="32"/>
    <b v="1"/>
    <s v="music/rock"/>
    <x v="92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n v="1346463337"/>
    <b v="0"/>
    <n v="8"/>
    <b v="1"/>
    <s v="music/rock"/>
    <x v="28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n v="1484058261"/>
    <b v="0"/>
    <n v="340"/>
    <b v="1"/>
    <s v="music/rock"/>
    <x v="108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n v="1488214151"/>
    <b v="0"/>
    <n v="7"/>
    <b v="1"/>
    <s v="music/rock"/>
    <x v="8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n v="1436810422"/>
    <b v="0"/>
    <n v="19"/>
    <b v="1"/>
    <s v="music/rock"/>
    <x v="14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n v="1431903495"/>
    <b v="0"/>
    <n v="47"/>
    <b v="1"/>
    <s v="music/rock"/>
    <x v="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n v="1426773320"/>
    <b v="0"/>
    <n v="13"/>
    <b v="1"/>
    <s v="music/rock"/>
    <x v="8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n v="1376066243"/>
    <b v="0"/>
    <n v="90"/>
    <b v="1"/>
    <s v="music/rock"/>
    <x v="3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n v="1459861307"/>
    <b v="0"/>
    <n v="63"/>
    <b v="1"/>
    <s v="music/rock"/>
    <x v="3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n v="1468455186"/>
    <b v="0"/>
    <n v="26"/>
    <b v="1"/>
    <s v="music/rock"/>
    <x v="211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n v="1427987509"/>
    <b v="0"/>
    <n v="71"/>
    <b v="1"/>
    <s v="music/rock"/>
    <x v="9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n v="1463032867"/>
    <b v="0"/>
    <n v="38"/>
    <b v="1"/>
    <s v="music/rock"/>
    <x v="8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n v="1482160597"/>
    <b v="0"/>
    <n v="859"/>
    <b v="1"/>
    <s v="music/rock"/>
    <x v="86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s v="US"/>
    <s v="USD"/>
    <x v="2178"/>
    <n v="1426133192"/>
    <b v="0"/>
    <n v="21"/>
    <b v="1"/>
    <s v="music/rock"/>
    <x v="164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n v="1443801868"/>
    <b v="0"/>
    <n v="78"/>
    <b v="1"/>
    <s v="music/rock"/>
    <x v="13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n v="1486426053"/>
    <b v="0"/>
    <n v="53"/>
    <b v="1"/>
    <s v="games/tabletop games"/>
    <x v="42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n v="1409261825"/>
    <b v="0"/>
    <n v="356"/>
    <b v="1"/>
    <s v="games/tabletop games"/>
    <x v="285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n v="1484037977"/>
    <b v="0"/>
    <n v="279"/>
    <b v="1"/>
    <s v="games/tabletop games"/>
    <x v="286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n v="1452530041"/>
    <b v="1"/>
    <n v="266"/>
    <b v="1"/>
    <s v="games/tabletop games"/>
    <x v="24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n v="1360830239"/>
    <b v="0"/>
    <n v="623"/>
    <b v="1"/>
    <s v="games/tabletop games"/>
    <x v="28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n v="1470062743"/>
    <b v="0"/>
    <n v="392"/>
    <b v="1"/>
    <s v="games/tabletop games"/>
    <x v="5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n v="1425531666"/>
    <b v="1"/>
    <n v="3562"/>
    <b v="1"/>
    <s v="games/tabletop games"/>
    <x v="288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n v="1474380241"/>
    <b v="0"/>
    <n v="514"/>
    <b v="1"/>
    <s v="games/tabletop games"/>
    <x v="289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n v="1460055300"/>
    <b v="0"/>
    <n v="88"/>
    <b v="1"/>
    <s v="games/tabletop games"/>
    <x v="290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n v="1455721204"/>
    <b v="0"/>
    <n v="537"/>
    <b v="1"/>
    <s v="games/tabletop games"/>
    <x v="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n v="1486065627"/>
    <b v="0"/>
    <n v="25"/>
    <b v="1"/>
    <s v="games/tabletop games"/>
    <x v="28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n v="1479414344"/>
    <b v="0"/>
    <n v="3238"/>
    <b v="1"/>
    <s v="games/tabletop games"/>
    <x v="29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n v="1477043072"/>
    <b v="0"/>
    <n v="897"/>
    <b v="1"/>
    <s v="games/tabletop games"/>
    <x v="29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n v="1456423890"/>
    <b v="0"/>
    <n v="878"/>
    <b v="1"/>
    <s v="games/tabletop games"/>
    <x v="293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s v="US"/>
    <s v="USD"/>
    <x v="2194"/>
    <n v="1436725900"/>
    <b v="0"/>
    <n v="115"/>
    <b v="1"/>
    <s v="games/tabletop games"/>
    <x v="28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x v="1532"/>
    <x v="0"/>
    <s v="US"/>
    <s v="USD"/>
    <x v="2195"/>
    <n v="1478000502"/>
    <b v="0"/>
    <n v="234"/>
    <b v="1"/>
    <s v="games/tabletop games"/>
    <x v="35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n v="1422540059"/>
    <b v="0"/>
    <n v="4330"/>
    <b v="1"/>
    <s v="games/tabletop games"/>
    <x v="294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n v="1444911600"/>
    <b v="0"/>
    <n v="651"/>
    <b v="1"/>
    <s v="games/tabletop games"/>
    <x v="18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x v="1535"/>
    <x v="0"/>
    <s v="IE"/>
    <s v="EUR"/>
    <x v="2198"/>
    <n v="1442311198"/>
    <b v="1"/>
    <n v="251"/>
    <b v="1"/>
    <s v="games/tabletop games"/>
    <x v="92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n v="1433775668"/>
    <b v="0"/>
    <n v="263"/>
    <b v="1"/>
    <s v="games/tabletop games"/>
    <x v="295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n v="1357157965"/>
    <b v="0"/>
    <n v="28"/>
    <b v="1"/>
    <s v="music/electronic music"/>
    <x v="296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n v="1349209368"/>
    <b v="0"/>
    <n v="721"/>
    <b v="1"/>
    <s v="music/electronic music"/>
    <x v="297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n v="1440535082"/>
    <b v="0"/>
    <n v="50"/>
    <b v="1"/>
    <s v="music/electronic music"/>
    <x v="5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n v="1360222119"/>
    <b v="0"/>
    <n v="73"/>
    <b v="1"/>
    <s v="music/electronic music"/>
    <x v="18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n v="1335987789"/>
    <b v="0"/>
    <n v="27"/>
    <b v="1"/>
    <s v="music/electronic music"/>
    <x v="143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n v="1333001424"/>
    <b v="0"/>
    <n v="34"/>
    <b v="1"/>
    <s v="music/electronic music"/>
    <x v="3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n v="1381984773"/>
    <b v="0"/>
    <n v="7"/>
    <b v="1"/>
    <s v="music/electronic music"/>
    <x v="8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n v="1328649026"/>
    <b v="0"/>
    <n v="24"/>
    <b v="1"/>
    <s v="music/electronic music"/>
    <x v="21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n v="1396524644"/>
    <b v="0"/>
    <n v="15"/>
    <b v="1"/>
    <s v="music/electronic music"/>
    <x v="298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n v="1329442510"/>
    <b v="0"/>
    <n v="72"/>
    <b v="1"/>
    <s v="music/electronic music"/>
    <x v="38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n v="1395168625"/>
    <b v="0"/>
    <n v="120"/>
    <b v="1"/>
    <s v="music/electronic music"/>
    <x v="279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n v="1380650177"/>
    <b v="0"/>
    <n v="123"/>
    <b v="1"/>
    <s v="music/electronic music"/>
    <x v="35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n v="1429127379"/>
    <b v="0"/>
    <n v="1"/>
    <b v="1"/>
    <s v="music/electronic music"/>
    <x v="177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n v="1389121248"/>
    <b v="0"/>
    <n v="24"/>
    <b v="1"/>
    <s v="music/electronic music"/>
    <x v="101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s v="US"/>
    <s v="USD"/>
    <x v="2214"/>
    <n v="1329671572"/>
    <b v="0"/>
    <n v="33"/>
    <b v="1"/>
    <s v="music/electronic music"/>
    <x v="94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n v="1436464945"/>
    <b v="0"/>
    <n v="14"/>
    <b v="1"/>
    <s v="music/electronic music"/>
    <x v="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n v="1445539113"/>
    <b v="0"/>
    <n v="9"/>
    <b v="1"/>
    <s v="music/electronic music"/>
    <x v="7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n v="1344281383"/>
    <b v="0"/>
    <n v="76"/>
    <b v="1"/>
    <s v="music/electronic music"/>
    <x v="4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n v="1437412512"/>
    <b v="0"/>
    <n v="19"/>
    <b v="1"/>
    <s v="music/electronic music"/>
    <x v="21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n v="1372296436"/>
    <b v="0"/>
    <n v="69"/>
    <b v="1"/>
    <s v="music/electronic music"/>
    <x v="7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n v="1458748809"/>
    <b v="0"/>
    <n v="218"/>
    <b v="1"/>
    <s v="games/tabletop games"/>
    <x v="29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n v="1325184847"/>
    <b v="0"/>
    <n v="30"/>
    <b v="1"/>
    <s v="games/tabletop games"/>
    <x v="200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n v="1432826568"/>
    <b v="0"/>
    <n v="100"/>
    <b v="1"/>
    <s v="games/tabletop games"/>
    <x v="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n v="1475337675"/>
    <b v="0"/>
    <n v="296"/>
    <b v="1"/>
    <s v="games/tabletop games"/>
    <x v="299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n v="1408734015"/>
    <b v="0"/>
    <n v="1204"/>
    <b v="1"/>
    <s v="games/tabletop games"/>
    <x v="300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n v="1452625822"/>
    <b v="0"/>
    <n v="321"/>
    <b v="1"/>
    <s v="games/tabletop games"/>
    <x v="29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n v="1381778555"/>
    <b v="0"/>
    <n v="301"/>
    <b v="1"/>
    <s v="games/tabletop games"/>
    <x v="96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n v="1437115236"/>
    <b v="0"/>
    <n v="144"/>
    <b v="1"/>
    <s v="games/tabletop games"/>
    <x v="301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n v="1375113391"/>
    <b v="0"/>
    <n v="539"/>
    <b v="1"/>
    <s v="games/tabletop games"/>
    <x v="193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n v="1395868127"/>
    <b v="0"/>
    <n v="498"/>
    <b v="1"/>
    <s v="games/tabletop games"/>
    <x v="9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n v="1369864301"/>
    <b v="0"/>
    <n v="1113"/>
    <b v="1"/>
    <s v="games/tabletop games"/>
    <x v="30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n v="1402945408"/>
    <b v="0"/>
    <n v="988"/>
    <b v="1"/>
    <s v="games/tabletop games"/>
    <x v="303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n v="1448269539"/>
    <b v="0"/>
    <n v="391"/>
    <b v="1"/>
    <s v="games/tabletop games"/>
    <x v="304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n v="1481053647"/>
    <b v="0"/>
    <n v="28"/>
    <b v="1"/>
    <s v="games/tabletop games"/>
    <x v="30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n v="1424997111"/>
    <b v="0"/>
    <n v="147"/>
    <b v="1"/>
    <s v="games/tabletop games"/>
    <x v="42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n v="1451746123"/>
    <b v="0"/>
    <n v="680"/>
    <b v="1"/>
    <s v="games/tabletop games"/>
    <x v="293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n v="1412294683"/>
    <b v="0"/>
    <n v="983"/>
    <b v="1"/>
    <s v="games/tabletop games"/>
    <x v="278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n v="1486565716"/>
    <b v="0"/>
    <n v="79"/>
    <b v="1"/>
    <s v="games/tabletop games"/>
    <x v="0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n v="1382742014"/>
    <b v="0"/>
    <n v="426"/>
    <b v="1"/>
    <s v="games/tabletop games"/>
    <x v="30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n v="1458762544"/>
    <b v="0"/>
    <n v="96"/>
    <b v="1"/>
    <s v="games/tabletop games"/>
    <x v="306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n v="1485892300"/>
    <b v="0"/>
    <n v="163"/>
    <b v="1"/>
    <s v="games/tabletop games"/>
    <x v="307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n v="1382449733"/>
    <b v="0"/>
    <n v="2525"/>
    <b v="1"/>
    <s v="games/tabletop games"/>
    <x v="308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n v="1488823290"/>
    <b v="0"/>
    <n v="2035"/>
    <b v="1"/>
    <s v="games/tabletop games"/>
    <x v="309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n v="1475609946"/>
    <b v="0"/>
    <n v="290"/>
    <b v="1"/>
    <s v="games/tabletop games"/>
    <x v="310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n v="1390323617"/>
    <b v="0"/>
    <n v="1980"/>
    <b v="1"/>
    <s v="games/tabletop games"/>
    <x v="311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n v="1438801210"/>
    <b v="0"/>
    <n v="57"/>
    <b v="1"/>
    <s v="games/tabletop games"/>
    <x v="8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s v="US"/>
    <s v="USD"/>
    <x v="2246"/>
    <n v="1436975965"/>
    <b v="0"/>
    <n v="380"/>
    <b v="1"/>
    <s v="games/tabletop games"/>
    <x v="3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n v="1479157278"/>
    <b v="0"/>
    <n v="128"/>
    <b v="1"/>
    <s v="games/tabletop games"/>
    <x v="13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n v="1362329565"/>
    <b v="0"/>
    <n v="180"/>
    <b v="1"/>
    <s v="games/tabletop games"/>
    <x v="312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n v="1478131673"/>
    <b v="0"/>
    <n v="571"/>
    <b v="1"/>
    <s v="games/tabletop games"/>
    <x v="313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n v="1406362677"/>
    <b v="0"/>
    <n v="480"/>
    <b v="1"/>
    <s v="games/tabletop games"/>
    <x v="8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n v="1469173938"/>
    <b v="0"/>
    <n v="249"/>
    <b v="1"/>
    <s v="games/tabletop games"/>
    <x v="21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n v="1445267347"/>
    <b v="0"/>
    <n v="84"/>
    <b v="1"/>
    <s v="games/tabletop games"/>
    <x v="40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n v="1484667168"/>
    <b v="0"/>
    <n v="197"/>
    <b v="1"/>
    <s v="games/tabletop games"/>
    <x v="314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n v="1460069451"/>
    <b v="0"/>
    <n v="271"/>
    <b v="1"/>
    <s v="games/tabletop games"/>
    <x v="315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n v="1478602246"/>
    <b v="0"/>
    <n v="50"/>
    <b v="1"/>
    <s v="games/tabletop games"/>
    <x v="316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n v="1463351329"/>
    <b v="0"/>
    <n v="169"/>
    <b v="1"/>
    <s v="games/tabletop games"/>
    <x v="317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x v="1588"/>
    <x v="0"/>
    <s v="US"/>
    <s v="USD"/>
    <x v="2257"/>
    <n v="1431453687"/>
    <b v="0"/>
    <n v="205"/>
    <b v="1"/>
    <s v="games/tabletop games"/>
    <x v="92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n v="1480360736"/>
    <b v="0"/>
    <n v="206"/>
    <b v="1"/>
    <s v="games/tabletop games"/>
    <x v="318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n v="1393287850"/>
    <b v="0"/>
    <n v="84"/>
    <b v="1"/>
    <s v="games/tabletop games"/>
    <x v="319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n v="1485278620"/>
    <b v="0"/>
    <n v="210"/>
    <b v="1"/>
    <s v="games/tabletop games"/>
    <x v="32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n v="1413295358"/>
    <b v="0"/>
    <n v="181"/>
    <b v="1"/>
    <s v="games/tabletop games"/>
    <x v="22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n v="1420919913"/>
    <b v="0"/>
    <n v="60"/>
    <b v="1"/>
    <s v="games/tabletop games"/>
    <x v="31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n v="1462543114"/>
    <b v="0"/>
    <n v="445"/>
    <b v="1"/>
    <s v="games/tabletop games"/>
    <x v="144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n v="1479241707"/>
    <b v="0"/>
    <n v="17"/>
    <b v="1"/>
    <s v="games/tabletop games"/>
    <x v="321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n v="1460235592"/>
    <b v="0"/>
    <n v="194"/>
    <b v="1"/>
    <s v="games/tabletop games"/>
    <x v="261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n v="1416945297"/>
    <b v="0"/>
    <n v="404"/>
    <b v="1"/>
    <s v="games/tabletop games"/>
    <x v="322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n v="1486691915"/>
    <b v="0"/>
    <n v="194"/>
    <b v="1"/>
    <s v="games/tabletop games"/>
    <x v="3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n v="1486745663"/>
    <b v="0"/>
    <n v="902"/>
    <b v="1"/>
    <s v="games/tabletop games"/>
    <x v="323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n v="1482353513"/>
    <b v="0"/>
    <n v="1670"/>
    <b v="1"/>
    <s v="games/tabletop games"/>
    <x v="324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n v="1478736004"/>
    <b v="0"/>
    <n v="1328"/>
    <b v="1"/>
    <s v="games/tabletop games"/>
    <x v="10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n v="1446914836"/>
    <b v="0"/>
    <n v="944"/>
    <b v="1"/>
    <s v="games/tabletop games"/>
    <x v="325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n v="1487164242"/>
    <b v="0"/>
    <n v="147"/>
    <b v="1"/>
    <s v="games/tabletop games"/>
    <x v="47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n v="1390564857"/>
    <b v="0"/>
    <n v="99"/>
    <b v="1"/>
    <s v="games/tabletop games"/>
    <x v="28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n v="1416667679"/>
    <b v="0"/>
    <n v="79"/>
    <b v="1"/>
    <s v="games/tabletop games"/>
    <x v="326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n v="1386344289"/>
    <b v="0"/>
    <n v="75"/>
    <b v="1"/>
    <s v="games/tabletop games"/>
    <x v="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n v="1327767423"/>
    <b v="0"/>
    <n v="207"/>
    <b v="1"/>
    <s v="games/tabletop games"/>
    <x v="48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n v="1448902867"/>
    <b v="0"/>
    <n v="102"/>
    <b v="1"/>
    <s v="games/tabletop games"/>
    <x v="306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n v="1421436099"/>
    <b v="0"/>
    <n v="32"/>
    <b v="1"/>
    <s v="games/tabletop games"/>
    <x v="22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n v="1439909991"/>
    <b v="0"/>
    <n v="480"/>
    <b v="1"/>
    <s v="games/tabletop games"/>
    <x v="327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n v="1306219897"/>
    <b v="0"/>
    <n v="11"/>
    <b v="1"/>
    <s v="music/rock"/>
    <x v="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n v="1447560686"/>
    <b v="0"/>
    <n v="12"/>
    <b v="1"/>
    <s v="music/rock"/>
    <x v="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n v="1331348404"/>
    <b v="0"/>
    <n v="48"/>
    <b v="1"/>
    <s v="music/rock"/>
    <x v="7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s v="US"/>
    <s v="USD"/>
    <x v="2283"/>
    <n v="1297451245"/>
    <b v="0"/>
    <n v="59"/>
    <b v="1"/>
    <s v="music/rock"/>
    <x v="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n v="1338352043"/>
    <b v="0"/>
    <n v="79"/>
    <b v="1"/>
    <s v="music/rock"/>
    <x v="10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n v="1376003254"/>
    <b v="0"/>
    <n v="14"/>
    <b v="1"/>
    <s v="music/rock"/>
    <x v="8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n v="1401724860"/>
    <b v="0"/>
    <n v="106"/>
    <b v="1"/>
    <s v="music/rock"/>
    <x v="28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n v="1339098689"/>
    <b v="0"/>
    <n v="25"/>
    <b v="1"/>
    <s v="music/rock"/>
    <x v="8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n v="1382659060"/>
    <b v="0"/>
    <n v="25"/>
    <b v="1"/>
    <s v="music/rock"/>
    <x v="13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n v="1252908330"/>
    <b v="0"/>
    <n v="29"/>
    <b v="1"/>
    <s v="music/rock"/>
    <x v="3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n v="1332199618"/>
    <b v="0"/>
    <n v="43"/>
    <b v="1"/>
    <s v="music/rock"/>
    <x v="36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n v="1332175476"/>
    <b v="0"/>
    <n v="46"/>
    <b v="1"/>
    <s v="music/rock"/>
    <x v="13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n v="1346345999"/>
    <b v="0"/>
    <n v="27"/>
    <b v="1"/>
    <s v="music/rock"/>
    <x v="29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n v="1356110480"/>
    <b v="0"/>
    <n v="112"/>
    <b v="1"/>
    <s v="music/rock"/>
    <x v="91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n v="1356648856"/>
    <b v="0"/>
    <n v="34"/>
    <b v="1"/>
    <s v="music/rock"/>
    <x v="10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n v="1326994426"/>
    <b v="0"/>
    <n v="145"/>
    <b v="1"/>
    <s v="music/rock"/>
    <x v="328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s v="US"/>
    <s v="USD"/>
    <x v="2296"/>
    <n v="1328749249"/>
    <b v="0"/>
    <n v="19"/>
    <b v="1"/>
    <s v="music/rock"/>
    <x v="7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n v="1393272633"/>
    <b v="0"/>
    <n v="288"/>
    <b v="1"/>
    <s v="music/rock"/>
    <x v="2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n v="1295657209"/>
    <b v="0"/>
    <n v="14"/>
    <b v="1"/>
    <s v="music/rock"/>
    <x v="329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n v="1339694816"/>
    <b v="0"/>
    <n v="7"/>
    <b v="1"/>
    <s v="music/rock"/>
    <x v="7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x v="1630"/>
    <x v="0"/>
    <s v="US"/>
    <s v="USD"/>
    <x v="2300"/>
    <n v="1369193496"/>
    <b v="1"/>
    <n v="211"/>
    <b v="1"/>
    <s v="music/indie rock"/>
    <x v="8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n v="1385585434"/>
    <b v="1"/>
    <n v="85"/>
    <b v="1"/>
    <s v="music/indie rock"/>
    <x v="193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n v="1320287996"/>
    <b v="1"/>
    <n v="103"/>
    <b v="1"/>
    <s v="music/indie rock"/>
    <x v="15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n v="1290281691"/>
    <b v="1"/>
    <n v="113"/>
    <b v="1"/>
    <s v="music/indie rock"/>
    <x v="7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n v="1405356072"/>
    <b v="1"/>
    <n v="167"/>
    <b v="1"/>
    <s v="music/indie rock"/>
    <x v="7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n v="1328760129"/>
    <b v="1"/>
    <n v="73"/>
    <b v="1"/>
    <s v="music/indie rock"/>
    <x v="13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n v="1333653333"/>
    <b v="1"/>
    <n v="75"/>
    <b v="1"/>
    <s v="music/indie rock"/>
    <x v="13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n v="1406847996"/>
    <b v="1"/>
    <n v="614"/>
    <b v="1"/>
    <s v="music/indie rock"/>
    <x v="7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n v="1359848537"/>
    <b v="1"/>
    <n v="107"/>
    <b v="1"/>
    <s v="music/indie rock"/>
    <x v="13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n v="1361300615"/>
    <b v="1"/>
    <n v="1224"/>
    <b v="1"/>
    <s v="music/indie rock"/>
    <x v="330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n v="1396829189"/>
    <b v="1"/>
    <n v="104"/>
    <b v="1"/>
    <s v="music/indie rock"/>
    <x v="3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n v="1395155478"/>
    <b v="1"/>
    <n v="79"/>
    <b v="1"/>
    <s v="music/indie rock"/>
    <x v="29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x v="1642"/>
    <x v="0"/>
    <s v="US"/>
    <s v="USD"/>
    <x v="2311"/>
    <n v="1333494026"/>
    <b v="1"/>
    <n v="157"/>
    <b v="1"/>
    <s v="music/indie rock"/>
    <x v="98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n v="1336482857"/>
    <b v="1"/>
    <n v="50"/>
    <b v="1"/>
    <s v="music/indie rock"/>
    <x v="96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n v="1333646743"/>
    <b v="1"/>
    <n v="64"/>
    <b v="1"/>
    <s v="music/indie rock"/>
    <x v="3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n v="1253726650"/>
    <b v="1"/>
    <n v="200"/>
    <b v="1"/>
    <s v="music/indie rock"/>
    <x v="3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n v="1263474049"/>
    <b v="1"/>
    <n v="22"/>
    <b v="1"/>
    <s v="music/indie rock"/>
    <x v="3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n v="1251214014"/>
    <b v="1"/>
    <n v="163"/>
    <b v="1"/>
    <s v="music/indie rock"/>
    <x v="10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n v="1384480685"/>
    <b v="1"/>
    <n v="77"/>
    <b v="1"/>
    <s v="music/indie rock"/>
    <x v="29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n v="1393443400"/>
    <b v="1"/>
    <n v="89"/>
    <b v="1"/>
    <s v="music/indie rock"/>
    <x v="15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n v="1488694501"/>
    <b v="0"/>
    <n v="64"/>
    <b v="0"/>
    <s v="food/small batch"/>
    <x v="115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n v="1489181369"/>
    <b v="0"/>
    <n v="4"/>
    <b v="0"/>
    <s v="food/small batch"/>
    <x v="56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n v="1489428447"/>
    <b v="0"/>
    <n v="4"/>
    <b v="0"/>
    <s v="food/small batch"/>
    <x v="216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s v="GB"/>
    <s v="GBP"/>
    <x v="2322"/>
    <n v="1487970885"/>
    <b v="0"/>
    <n v="61"/>
    <b v="0"/>
    <s v="food/small batch"/>
    <x v="70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n v="1488241931"/>
    <b v="0"/>
    <n v="7"/>
    <b v="0"/>
    <s v="food/small batch"/>
    <x v="59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n v="1489106948"/>
    <b v="0"/>
    <n v="1"/>
    <b v="0"/>
    <s v="food/small batch"/>
    <x v="60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n v="1406066440"/>
    <b v="1"/>
    <n v="3355"/>
    <b v="1"/>
    <s v="food/small batch"/>
    <x v="331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n v="1431715537"/>
    <b v="1"/>
    <n v="537"/>
    <b v="1"/>
    <s v="food/small batch"/>
    <x v="172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n v="1403017146"/>
    <b v="1"/>
    <n v="125"/>
    <b v="1"/>
    <s v="food/small batch"/>
    <x v="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n v="1448400943"/>
    <b v="1"/>
    <n v="163"/>
    <b v="1"/>
    <s v="food/small batch"/>
    <x v="21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n v="1405728490"/>
    <b v="1"/>
    <n v="283"/>
    <b v="1"/>
    <s v="food/small batch"/>
    <x v="12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n v="1420643071"/>
    <b v="1"/>
    <n v="352"/>
    <b v="1"/>
    <s v="food/small batch"/>
    <x v="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n v="1399563390"/>
    <b v="1"/>
    <n v="94"/>
    <b v="1"/>
    <s v="food/small batch"/>
    <x v="197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n v="1412611498"/>
    <b v="1"/>
    <n v="67"/>
    <b v="1"/>
    <s v="food/small batch"/>
    <x v="21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n v="1399902243"/>
    <b v="1"/>
    <n v="221"/>
    <b v="1"/>
    <s v="food/small batch"/>
    <x v="21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n v="1390860695"/>
    <b v="1"/>
    <n v="2165"/>
    <b v="1"/>
    <s v="food/small batch"/>
    <x v="332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n v="1401204143"/>
    <b v="1"/>
    <n v="179"/>
    <b v="1"/>
    <s v="food/small batch"/>
    <x v="38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n v="1401485484"/>
    <b v="1"/>
    <n v="123"/>
    <b v="1"/>
    <s v="food/small batch"/>
    <x v="7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n v="1479496309"/>
    <b v="1"/>
    <n v="1104"/>
    <b v="1"/>
    <s v="food/small batch"/>
    <x v="238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n v="1475249138"/>
    <b v="1"/>
    <n v="403"/>
    <b v="1"/>
    <s v="food/small batch"/>
    <x v="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n v="1434137504"/>
    <b v="0"/>
    <n v="0"/>
    <b v="0"/>
    <s v="technology/web"/>
    <x v="5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n v="1410799870"/>
    <b v="0"/>
    <n v="0"/>
    <b v="0"/>
    <s v="technology/web"/>
    <x v="5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n v="1447962505"/>
    <b v="0"/>
    <n v="1"/>
    <b v="0"/>
    <s v="technology/web"/>
    <x v="56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n v="1464197269"/>
    <b v="0"/>
    <n v="1"/>
    <b v="0"/>
    <s v="technology/web"/>
    <x v="5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n v="1424822556"/>
    <b v="0"/>
    <n v="0"/>
    <b v="0"/>
    <s v="technology/web"/>
    <x v="5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n v="1472843431"/>
    <b v="0"/>
    <n v="3"/>
    <b v="0"/>
    <s v="technology/web"/>
    <x v="5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n v="1469543676"/>
    <b v="0"/>
    <n v="1"/>
    <b v="0"/>
    <s v="technology/web"/>
    <x v="53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n v="1450822938"/>
    <b v="0"/>
    <n v="5"/>
    <b v="0"/>
    <s v="technology/web"/>
    <x v="5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n v="1436812628"/>
    <b v="0"/>
    <n v="0"/>
    <b v="0"/>
    <s v="technology/web"/>
    <x v="5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n v="1480882370"/>
    <b v="0"/>
    <n v="0"/>
    <b v="0"/>
    <s v="technology/web"/>
    <x v="5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s v="NZ"/>
    <s v="NZD"/>
    <x v="2349"/>
    <n v="1427768739"/>
    <b v="0"/>
    <n v="7"/>
    <b v="0"/>
    <s v="technology/web"/>
    <x v="60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n v="1428419552"/>
    <b v="0"/>
    <n v="0"/>
    <b v="0"/>
    <s v="technology/web"/>
    <x v="5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n v="1428596022"/>
    <b v="0"/>
    <n v="0"/>
    <b v="0"/>
    <s v="technology/web"/>
    <x v="5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n v="1415726460"/>
    <b v="0"/>
    <n v="1"/>
    <b v="0"/>
    <s v="technology/web"/>
    <x v="5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n v="1428012136"/>
    <b v="0"/>
    <n v="2"/>
    <b v="0"/>
    <s v="technology/web"/>
    <x v="60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s v="NL"/>
    <s v="EUR"/>
    <x v="2354"/>
    <n v="1430938104"/>
    <b v="0"/>
    <n v="0"/>
    <b v="0"/>
    <s v="technology/web"/>
    <x v="5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n v="1442501578"/>
    <b v="0"/>
    <n v="0"/>
    <b v="0"/>
    <s v="technology/web"/>
    <x v="5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n v="1417818036"/>
    <b v="0"/>
    <n v="0"/>
    <b v="0"/>
    <s v="technology/web"/>
    <x v="5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n v="1433432124"/>
    <b v="0"/>
    <n v="3"/>
    <b v="0"/>
    <s v="technology/web"/>
    <x v="77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n v="1452272280"/>
    <b v="0"/>
    <n v="1"/>
    <b v="0"/>
    <s v="technology/web"/>
    <x v="5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n v="1459975008"/>
    <b v="0"/>
    <n v="0"/>
    <b v="0"/>
    <s v="technology/web"/>
    <x v="5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n v="1415723470"/>
    <b v="0"/>
    <n v="2"/>
    <b v="0"/>
    <s v="technology/web"/>
    <x v="1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n v="1447460200"/>
    <b v="0"/>
    <n v="0"/>
    <b v="0"/>
    <s v="technology/web"/>
    <x v="5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n v="1441146356"/>
    <b v="0"/>
    <n v="0"/>
    <b v="0"/>
    <s v="technology/web"/>
    <x v="5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n v="1449596425"/>
    <b v="0"/>
    <n v="0"/>
    <b v="0"/>
    <s v="technology/web"/>
    <x v="5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n v="1442839533"/>
    <b v="0"/>
    <n v="27"/>
    <b v="0"/>
    <s v="technology/web"/>
    <x v="57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n v="1456442216"/>
    <b v="0"/>
    <n v="14"/>
    <b v="0"/>
    <s v="technology/web"/>
    <x v="60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n v="1425143965"/>
    <b v="0"/>
    <n v="2"/>
    <b v="0"/>
    <s v="technology/web"/>
    <x v="5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n v="1452540611"/>
    <b v="0"/>
    <n v="0"/>
    <b v="0"/>
    <s v="technology/web"/>
    <x v="5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n v="1416285141"/>
    <b v="0"/>
    <n v="4"/>
    <b v="0"/>
    <s v="technology/web"/>
    <x v="5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n v="1432665596"/>
    <b v="0"/>
    <n v="0"/>
    <b v="0"/>
    <s v="technology/web"/>
    <x v="5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n v="1427247571"/>
    <b v="0"/>
    <n v="6"/>
    <b v="0"/>
    <s v="technology/web"/>
    <x v="56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x v="155"/>
    <x v="1"/>
    <s v="SE"/>
    <s v="SEK"/>
    <x v="2371"/>
    <n v="1438271624"/>
    <b v="0"/>
    <n v="1"/>
    <b v="0"/>
    <s v="technology/web"/>
    <x v="5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n v="1421180060"/>
    <b v="0"/>
    <n v="1"/>
    <b v="0"/>
    <s v="technology/web"/>
    <x v="5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n v="1470859437"/>
    <b v="0"/>
    <n v="0"/>
    <b v="0"/>
    <s v="technology/web"/>
    <x v="5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n v="1447193566"/>
    <b v="0"/>
    <n v="4"/>
    <b v="0"/>
    <s v="technology/web"/>
    <x v="57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n v="1477515183"/>
    <b v="0"/>
    <n v="0"/>
    <b v="0"/>
    <s v="technology/web"/>
    <x v="5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n v="1438042730"/>
    <b v="0"/>
    <n v="0"/>
    <b v="0"/>
    <s v="technology/web"/>
    <x v="5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s v="US"/>
    <s v="USD"/>
    <x v="2377"/>
    <n v="1440116616"/>
    <b v="0"/>
    <n v="0"/>
    <b v="0"/>
    <s v="technology/web"/>
    <x v="5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n v="1441134142"/>
    <b v="0"/>
    <n v="3"/>
    <b v="0"/>
    <s v="technology/web"/>
    <x v="5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n v="1426112848"/>
    <b v="0"/>
    <n v="7"/>
    <b v="0"/>
    <s v="technology/web"/>
    <x v="53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n v="1436502603"/>
    <b v="0"/>
    <n v="2"/>
    <b v="0"/>
    <s v="technology/web"/>
    <x v="56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n v="1421976107"/>
    <b v="0"/>
    <n v="3"/>
    <b v="0"/>
    <s v="technology/web"/>
    <x v="65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n v="1413337043"/>
    <b v="0"/>
    <n v="8"/>
    <b v="0"/>
    <s v="technology/web"/>
    <x v="60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n v="1436201432"/>
    <b v="0"/>
    <n v="7"/>
    <b v="0"/>
    <s v="technology/web"/>
    <x v="60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n v="1415736424"/>
    <b v="0"/>
    <n v="0"/>
    <b v="0"/>
    <s v="technology/web"/>
    <x v="5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n v="1465311740"/>
    <b v="0"/>
    <n v="3"/>
    <b v="0"/>
    <s v="technology/web"/>
    <x v="60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n v="1418761759"/>
    <b v="0"/>
    <n v="8"/>
    <b v="0"/>
    <s v="technology/web"/>
    <x v="60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n v="1435160452"/>
    <b v="0"/>
    <n v="1"/>
    <b v="0"/>
    <s v="technology/web"/>
    <x v="5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n v="1416896264"/>
    <b v="0"/>
    <n v="0"/>
    <b v="0"/>
    <s v="technology/web"/>
    <x v="5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n v="1425236644"/>
    <b v="0"/>
    <n v="1"/>
    <b v="0"/>
    <s v="technology/web"/>
    <x v="5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n v="1443495223"/>
    <b v="0"/>
    <n v="0"/>
    <b v="0"/>
    <s v="technology/web"/>
    <x v="5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n v="1436456017"/>
    <b v="0"/>
    <n v="1"/>
    <b v="0"/>
    <s v="technology/web"/>
    <x v="5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n v="1422348093"/>
    <b v="0"/>
    <n v="2"/>
    <b v="0"/>
    <s v="technology/web"/>
    <x v="5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n v="1481597687"/>
    <b v="0"/>
    <n v="0"/>
    <b v="0"/>
    <s v="technology/web"/>
    <x v="5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n v="1442348558"/>
    <b v="0"/>
    <n v="1"/>
    <b v="0"/>
    <s v="technology/web"/>
    <x v="5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n v="1417641256"/>
    <b v="0"/>
    <n v="0"/>
    <b v="0"/>
    <s v="technology/web"/>
    <x v="5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n v="1433282384"/>
    <b v="0"/>
    <n v="0"/>
    <b v="0"/>
    <s v="technology/web"/>
    <x v="5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n v="1415910506"/>
    <b v="0"/>
    <n v="0"/>
    <b v="0"/>
    <s v="technology/web"/>
    <x v="5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n v="1458023164"/>
    <b v="0"/>
    <n v="0"/>
    <b v="0"/>
    <s v="technology/web"/>
    <x v="5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n v="1452023096"/>
    <b v="0"/>
    <n v="9"/>
    <b v="0"/>
    <s v="food/food trucks"/>
    <x v="60"/>
    <n v="22.33"/>
    <x v="7"/>
    <x v="19"/>
    <x v="2401"/>
    <d v="2016-03-05T19:44:56"/>
    <x v="2"/>
  </r>
  <r>
    <n v="2402"/>
    <s v="Cupcake Truck Unite"/>
    <s v="Small town, delicious treats, and a mobile truck"/>
    <x v="14"/>
    <x v="401"/>
    <x v="2"/>
    <s v="US"/>
    <s v="USD"/>
    <x v="2400"/>
    <n v="1428941931"/>
    <b v="0"/>
    <n v="1"/>
    <b v="0"/>
    <s v="food/food trucks"/>
    <x v="5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n v="1454188258"/>
    <b v="0"/>
    <n v="12"/>
    <b v="0"/>
    <s v="food/food trucks"/>
    <x v="123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n v="1449190607"/>
    <b v="0"/>
    <n v="0"/>
    <b v="0"/>
    <s v="food/food trucks"/>
    <x v="5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n v="1471096975"/>
    <b v="0"/>
    <n v="20"/>
    <b v="0"/>
    <s v="food/food trucks"/>
    <x v="61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n v="1418179190"/>
    <b v="0"/>
    <n v="16"/>
    <b v="0"/>
    <s v="food/food trucks"/>
    <x v="139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n v="1426772928"/>
    <b v="0"/>
    <n v="33"/>
    <b v="0"/>
    <s v="food/food trucks"/>
    <x v="78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s v="US"/>
    <s v="USD"/>
    <x v="2406"/>
    <n v="1412652157"/>
    <b v="0"/>
    <n v="2"/>
    <b v="0"/>
    <s v="food/food trucks"/>
    <x v="5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n v="1437339675"/>
    <b v="0"/>
    <n v="6"/>
    <b v="0"/>
    <s v="food/food trucks"/>
    <x v="53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n v="1439027275"/>
    <b v="0"/>
    <n v="0"/>
    <b v="0"/>
    <s v="food/food trucks"/>
    <x v="5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n v="1437932082"/>
    <b v="0"/>
    <n v="3"/>
    <b v="0"/>
    <s v="food/food trucks"/>
    <x v="60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n v="1476294073"/>
    <b v="0"/>
    <n v="0"/>
    <b v="0"/>
    <s v="food/food trucks"/>
    <x v="5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n v="1398911882"/>
    <b v="0"/>
    <n v="3"/>
    <b v="0"/>
    <s v="food/food trucks"/>
    <x v="60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n v="1436805660"/>
    <b v="0"/>
    <n v="13"/>
    <b v="0"/>
    <s v="food/food trucks"/>
    <x v="56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n v="1466023346"/>
    <b v="0"/>
    <n v="6"/>
    <b v="0"/>
    <s v="food/food trucks"/>
    <x v="60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n v="1421343743"/>
    <b v="0"/>
    <n v="1"/>
    <b v="0"/>
    <s v="food/food trucks"/>
    <x v="5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n v="1405113187"/>
    <b v="0"/>
    <n v="0"/>
    <b v="0"/>
    <s v="food/food trucks"/>
    <x v="50"/>
    <n v="0"/>
    <x v="7"/>
    <x v="19"/>
    <x v="2417"/>
    <d v="2014-08-10T21:13:07"/>
    <x v="3"/>
  </r>
  <r>
    <n v="2418"/>
    <s v="Mexican food truck"/>
    <s v="I want to start my food truck business."/>
    <x v="31"/>
    <x v="139"/>
    <x v="2"/>
    <s v="US"/>
    <s v="USD"/>
    <x v="2416"/>
    <n v="1422045244"/>
    <b v="0"/>
    <n v="5"/>
    <b v="0"/>
    <s v="food/food trucks"/>
    <x v="5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n v="1419097389"/>
    <b v="0"/>
    <n v="0"/>
    <b v="0"/>
    <s v="food/food trucks"/>
    <x v="5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n v="1410396095"/>
    <b v="0"/>
    <n v="36"/>
    <b v="0"/>
    <s v="food/food trucks"/>
    <x v="77"/>
    <n v="69.47"/>
    <x v="7"/>
    <x v="19"/>
    <x v="2420"/>
    <d v="2014-11-10T01:41:35"/>
    <x v="3"/>
  </r>
  <r>
    <n v="2421"/>
    <s v="hot dog cart"/>
    <s v="help me start Merrill's first hot dog cart in this empty lot"/>
    <x v="12"/>
    <x v="116"/>
    <x v="2"/>
    <s v="US"/>
    <s v="USD"/>
    <x v="2419"/>
    <n v="1421944196"/>
    <b v="0"/>
    <n v="1"/>
    <b v="0"/>
    <s v="food/food trucks"/>
    <x v="5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x v="116"/>
    <x v="2"/>
    <s v="US"/>
    <s v="USD"/>
    <x v="2420"/>
    <n v="1423502636"/>
    <b v="0"/>
    <n v="1"/>
    <b v="0"/>
    <s v="food/food trucks"/>
    <x v="5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n v="1417452890"/>
    <b v="0"/>
    <n v="1"/>
    <b v="0"/>
    <s v="food/food trucks"/>
    <x v="5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x v="622"/>
    <x v="2"/>
    <s v="US"/>
    <s v="USD"/>
    <x v="2422"/>
    <n v="1411853108"/>
    <b v="0"/>
    <n v="9"/>
    <b v="0"/>
    <s v="food/food trucks"/>
    <x v="60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n v="1463090149"/>
    <b v="0"/>
    <n v="1"/>
    <b v="0"/>
    <s v="food/food trucks"/>
    <x v="5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n v="1433822692"/>
    <b v="0"/>
    <n v="0"/>
    <b v="0"/>
    <s v="food/food trucks"/>
    <x v="5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n v="1455262733"/>
    <b v="0"/>
    <n v="1"/>
    <b v="0"/>
    <s v="food/food trucks"/>
    <x v="5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x v="116"/>
    <x v="2"/>
    <s v="US"/>
    <s v="USD"/>
    <x v="2426"/>
    <n v="1423594151"/>
    <b v="0"/>
    <n v="1"/>
    <b v="0"/>
    <s v="food/food trucks"/>
    <x v="5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n v="1483131966"/>
    <b v="0"/>
    <n v="4"/>
    <b v="0"/>
    <s v="food/food trucks"/>
    <x v="60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n v="1452654504"/>
    <b v="0"/>
    <n v="2"/>
    <b v="0"/>
    <s v="food/food trucks"/>
    <x v="60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x v="369"/>
    <x v="2"/>
    <s v="US"/>
    <s v="USD"/>
    <x v="2429"/>
    <n v="1461896613"/>
    <b v="0"/>
    <n v="2"/>
    <b v="0"/>
    <s v="food/food trucks"/>
    <x v="5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n v="1423199697"/>
    <b v="0"/>
    <n v="2"/>
    <b v="0"/>
    <s v="food/food trucks"/>
    <x v="5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n v="1454016943"/>
    <b v="0"/>
    <n v="0"/>
    <b v="0"/>
    <s v="food/food trucks"/>
    <x v="5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n v="1435206474"/>
    <b v="0"/>
    <n v="2"/>
    <b v="0"/>
    <s v="food/food trucks"/>
    <x v="5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n v="1441435186"/>
    <b v="0"/>
    <n v="4"/>
    <b v="0"/>
    <s v="food/food trucks"/>
    <x v="5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n v="1448894770"/>
    <b v="0"/>
    <n v="2"/>
    <b v="0"/>
    <s v="food/food trucks"/>
    <x v="5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n v="1422400188"/>
    <b v="0"/>
    <n v="0"/>
    <b v="0"/>
    <s v="food/food trucks"/>
    <x v="5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n v="1444341462"/>
    <b v="0"/>
    <n v="1"/>
    <b v="0"/>
    <s v="food/food trucks"/>
    <x v="5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n v="1442605129"/>
    <b v="0"/>
    <n v="0"/>
    <b v="0"/>
    <s v="food/food trucks"/>
    <x v="5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n v="1452807313"/>
    <b v="0"/>
    <n v="2"/>
    <b v="0"/>
    <s v="food/food trucks"/>
    <x v="5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x v="1678"/>
    <x v="0"/>
    <s v="US"/>
    <s v="USD"/>
    <x v="2439"/>
    <n v="1435806054"/>
    <b v="0"/>
    <n v="109"/>
    <b v="1"/>
    <s v="food/small batch"/>
    <x v="29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n v="1424188828"/>
    <b v="0"/>
    <n v="372"/>
    <b v="1"/>
    <s v="food/small batch"/>
    <x v="9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n v="1405522822"/>
    <b v="0"/>
    <n v="311"/>
    <b v="1"/>
    <s v="food/small batch"/>
    <x v="195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n v="1461607591"/>
    <b v="0"/>
    <n v="61"/>
    <b v="1"/>
    <s v="food/small batch"/>
    <x v="15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n v="1440650021"/>
    <b v="0"/>
    <n v="115"/>
    <b v="1"/>
    <s v="food/small batch"/>
    <x v="36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n v="1477578471"/>
    <b v="0"/>
    <n v="111"/>
    <b v="1"/>
    <s v="food/small batch"/>
    <x v="239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n v="1476184593"/>
    <b v="0"/>
    <n v="337"/>
    <b v="1"/>
    <s v="food/small batch"/>
    <x v="333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n v="1472110513"/>
    <b v="0"/>
    <n v="9"/>
    <b v="1"/>
    <s v="food/small batch"/>
    <x v="29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n v="1414725915"/>
    <b v="0"/>
    <n v="120"/>
    <b v="1"/>
    <s v="food/small batch"/>
    <x v="29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n v="1411177456"/>
    <b v="0"/>
    <n v="102"/>
    <b v="1"/>
    <s v="food/small batch"/>
    <x v="21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n v="1487022490"/>
    <b v="0"/>
    <n v="186"/>
    <b v="1"/>
    <s v="food/small batch"/>
    <x v="41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n v="1448914500"/>
    <b v="0"/>
    <n v="15"/>
    <b v="1"/>
    <s v="food/small batch"/>
    <x v="8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n v="1483461409"/>
    <b v="0"/>
    <n v="67"/>
    <b v="1"/>
    <s v="food/small batch"/>
    <x v="19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n v="1486183808"/>
    <b v="0"/>
    <n v="130"/>
    <b v="1"/>
    <s v="food/small batch"/>
    <x v="7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n v="1458758750"/>
    <b v="0"/>
    <n v="16"/>
    <b v="1"/>
    <s v="food/small batch"/>
    <x v="11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n v="1485471839"/>
    <b v="0"/>
    <n v="67"/>
    <b v="1"/>
    <s v="food/small batch"/>
    <x v="14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n v="1456237656"/>
    <b v="0"/>
    <n v="124"/>
    <b v="1"/>
    <s v="food/small batch"/>
    <x v="21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n v="1462481718"/>
    <b v="0"/>
    <n v="80"/>
    <b v="1"/>
    <s v="food/small batch"/>
    <x v="5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n v="1454858285"/>
    <b v="0"/>
    <n v="282"/>
    <b v="1"/>
    <s v="food/small batch"/>
    <x v="21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n v="1480480167"/>
    <b v="0"/>
    <n v="68"/>
    <b v="1"/>
    <s v="food/small batch"/>
    <x v="7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n v="1314577097"/>
    <b v="0"/>
    <n v="86"/>
    <b v="1"/>
    <s v="music/indie rock"/>
    <x v="3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n v="1340944096"/>
    <b v="0"/>
    <n v="115"/>
    <b v="1"/>
    <s v="music/indie rock"/>
    <x v="38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x v="66"/>
    <x v="0"/>
    <s v="US"/>
    <s v="USD"/>
    <x v="2460"/>
    <n v="1362710425"/>
    <b v="0"/>
    <n v="75"/>
    <b v="1"/>
    <s v="music/indie rock"/>
    <x v="31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n v="1441143397"/>
    <b v="0"/>
    <n v="43"/>
    <b v="1"/>
    <s v="music/indie rock"/>
    <x v="38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n v="1345828548"/>
    <b v="0"/>
    <n v="48"/>
    <b v="1"/>
    <s v="music/indie rock"/>
    <x v="144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n v="1365474453"/>
    <b v="0"/>
    <n v="52"/>
    <b v="1"/>
    <s v="music/indie rock"/>
    <x v="8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n v="1335473931"/>
    <b v="0"/>
    <n v="43"/>
    <b v="1"/>
    <s v="music/indie rock"/>
    <x v="17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n v="1348285321"/>
    <b v="0"/>
    <n v="58"/>
    <b v="1"/>
    <s v="music/indie rock"/>
    <x v="13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n v="1295000329"/>
    <b v="0"/>
    <n v="47"/>
    <b v="1"/>
    <s v="music/indie rock"/>
    <x v="35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n v="1335232055"/>
    <b v="0"/>
    <n v="36"/>
    <b v="1"/>
    <s v="music/indie rock"/>
    <x v="3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n v="1324079392"/>
    <b v="0"/>
    <n v="17"/>
    <b v="1"/>
    <s v="music/indie rock"/>
    <x v="30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n v="1277433980"/>
    <b v="0"/>
    <n v="104"/>
    <b v="1"/>
    <s v="music/indie rock"/>
    <x v="104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n v="1349978269"/>
    <b v="0"/>
    <n v="47"/>
    <b v="1"/>
    <s v="music/indie rock"/>
    <x v="8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n v="1282868176"/>
    <b v="0"/>
    <n v="38"/>
    <b v="1"/>
    <s v="music/indie rock"/>
    <x v="8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n v="1273647255"/>
    <b v="0"/>
    <n v="81"/>
    <b v="1"/>
    <s v="music/indie rock"/>
    <x v="2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n v="1412149970"/>
    <b v="0"/>
    <n v="55"/>
    <b v="1"/>
    <s v="music/indie rock"/>
    <x v="2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x v="1707"/>
    <x v="0"/>
    <s v="US"/>
    <s v="USD"/>
    <x v="2474"/>
    <n v="1340901345"/>
    <b v="0"/>
    <n v="41"/>
    <b v="1"/>
    <s v="music/indie rock"/>
    <x v="193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n v="1355525313"/>
    <b v="0"/>
    <n v="79"/>
    <b v="1"/>
    <s v="music/indie rock"/>
    <x v="30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s v="US"/>
    <s v="USD"/>
    <x v="2476"/>
    <n v="1342545994"/>
    <b v="0"/>
    <n v="16"/>
    <b v="1"/>
    <s v="music/indie rock"/>
    <x v="18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n v="1439332084"/>
    <b v="0"/>
    <n v="8"/>
    <b v="1"/>
    <s v="music/indie rock"/>
    <x v="8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n v="1333207808"/>
    <b v="0"/>
    <n v="95"/>
    <b v="1"/>
    <s v="music/indie rock"/>
    <x v="40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n v="1308336383"/>
    <b v="0"/>
    <n v="25"/>
    <b v="1"/>
    <s v="music/indie rock"/>
    <x v="8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n v="1330711203"/>
    <b v="0"/>
    <n v="19"/>
    <b v="1"/>
    <s v="music/indie rock"/>
    <x v="35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n v="1313532003"/>
    <b v="0"/>
    <n v="90"/>
    <b v="1"/>
    <s v="music/indie rock"/>
    <x v="17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n v="1315439879"/>
    <b v="0"/>
    <n v="41"/>
    <b v="1"/>
    <s v="music/indie rock"/>
    <x v="3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n v="1332521976"/>
    <b v="0"/>
    <n v="30"/>
    <b v="1"/>
    <s v="music/indie rock"/>
    <x v="334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n v="1335491997"/>
    <b v="0"/>
    <n v="38"/>
    <b v="1"/>
    <s v="music/indie rock"/>
    <x v="8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n v="1318864308"/>
    <b v="0"/>
    <n v="65"/>
    <b v="1"/>
    <s v="music/indie rock"/>
    <x v="13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n v="1365525239"/>
    <b v="0"/>
    <n v="75"/>
    <b v="1"/>
    <s v="music/indie rock"/>
    <x v="8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n v="1335245276"/>
    <b v="0"/>
    <n v="16"/>
    <b v="1"/>
    <s v="music/indie rock"/>
    <x v="10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n v="1293739714"/>
    <b v="0"/>
    <n v="10"/>
    <b v="1"/>
    <s v="music/indie rock"/>
    <x v="3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x v="661"/>
    <x v="0"/>
    <s v="US"/>
    <s v="USD"/>
    <x v="2489"/>
    <n v="1335397188"/>
    <b v="0"/>
    <n v="27"/>
    <b v="1"/>
    <s v="music/indie rock"/>
    <x v="10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n v="1363320140"/>
    <b v="0"/>
    <n v="259"/>
    <b v="1"/>
    <s v="music/indie rock"/>
    <x v="32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n v="1335194944"/>
    <b v="0"/>
    <n v="39"/>
    <b v="1"/>
    <s v="music/indie rock"/>
    <x v="7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n v="1336430575"/>
    <b v="0"/>
    <n v="42"/>
    <b v="1"/>
    <s v="music/indie rock"/>
    <x v="30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n v="1361577292"/>
    <b v="0"/>
    <n v="10"/>
    <b v="1"/>
    <s v="music/indie rock"/>
    <x v="8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n v="1309986338"/>
    <b v="0"/>
    <n v="56"/>
    <b v="1"/>
    <s v="music/indie rock"/>
    <x v="40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n v="1421190787"/>
    <b v="0"/>
    <n v="20"/>
    <b v="1"/>
    <s v="music/indie rock"/>
    <x v="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n v="1352820837"/>
    <b v="0"/>
    <n v="170"/>
    <b v="1"/>
    <s v="music/indie rock"/>
    <x v="195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n v="1337884375"/>
    <b v="0"/>
    <n v="29"/>
    <b v="1"/>
    <s v="music/indie rock"/>
    <x v="40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n v="1440787104"/>
    <b v="0"/>
    <n v="7"/>
    <b v="0"/>
    <s v="food/restaurants"/>
    <x v="56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n v="1407440918"/>
    <b v="0"/>
    <n v="5"/>
    <b v="0"/>
    <s v="food/restaurants"/>
    <x v="5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n v="1462743308"/>
    <b v="0"/>
    <n v="0"/>
    <b v="0"/>
    <s v="food/restaurants"/>
    <x v="5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n v="1413418934"/>
    <b v="0"/>
    <n v="0"/>
    <b v="0"/>
    <s v="food/restaurants"/>
    <x v="5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n v="1423704016"/>
    <b v="0"/>
    <n v="0"/>
    <b v="0"/>
    <s v="food/restaurants"/>
    <x v="5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n v="1441955269"/>
    <b v="0"/>
    <n v="2"/>
    <b v="0"/>
    <s v="food/restaurants"/>
    <x v="60"/>
    <n v="15"/>
    <x v="7"/>
    <x v="34"/>
    <x v="2506"/>
    <d v="2015-10-03T21:00:00"/>
    <x v="0"/>
  </r>
  <r>
    <n v="2507"/>
    <s v="Help Cafe Talavera get a New Kitchen!"/>
    <s v="Unique dishes for a unique city!."/>
    <x v="350"/>
    <x v="117"/>
    <x v="2"/>
    <s v="US"/>
    <s v="USD"/>
    <x v="2504"/>
    <n v="1428716704"/>
    <b v="0"/>
    <n v="0"/>
    <b v="0"/>
    <s v="food/restaurants"/>
    <x v="5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n v="1405464634"/>
    <b v="0"/>
    <n v="0"/>
    <b v="0"/>
    <s v="food/restaurants"/>
    <x v="5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n v="1424719549"/>
    <b v="0"/>
    <n v="28"/>
    <b v="0"/>
    <s v="food/restaurants"/>
    <x v="60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n v="1426463772"/>
    <b v="0"/>
    <n v="2"/>
    <b v="0"/>
    <s v="food/restaurants"/>
    <x v="5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n v="1451731413"/>
    <b v="0"/>
    <n v="0"/>
    <b v="0"/>
    <s v="food/restaurants"/>
    <x v="5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n v="1417208561"/>
    <b v="0"/>
    <n v="0"/>
    <b v="0"/>
    <s v="food/restaurants"/>
    <x v="5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n v="1482883789"/>
    <b v="0"/>
    <n v="0"/>
    <b v="0"/>
    <s v="food/restaurants"/>
    <x v="5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n v="1407057677"/>
    <b v="0"/>
    <n v="4"/>
    <b v="0"/>
    <s v="food/restaurants"/>
    <x v="53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n v="1422043753"/>
    <b v="0"/>
    <n v="12"/>
    <b v="0"/>
    <s v="food/restaurants"/>
    <x v="118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n v="1414683652"/>
    <b v="0"/>
    <n v="0"/>
    <b v="0"/>
    <s v="food/restaurants"/>
    <x v="5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n v="1424200530"/>
    <b v="0"/>
    <n v="33"/>
    <b v="0"/>
    <s v="food/restaurants"/>
    <x v="54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n v="1413303628"/>
    <b v="0"/>
    <n v="0"/>
    <b v="0"/>
    <s v="food/restaurants"/>
    <x v="5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s v="US"/>
    <s v="USD"/>
    <x v="2516"/>
    <n v="1403149404"/>
    <b v="0"/>
    <n v="4"/>
    <b v="0"/>
    <s v="food/restaurants"/>
    <x v="5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n v="1472567085"/>
    <b v="0"/>
    <n v="0"/>
    <b v="0"/>
    <s v="food/restaurants"/>
    <x v="5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n v="1442963621"/>
    <b v="0"/>
    <n v="132"/>
    <b v="1"/>
    <s v="music/classical music"/>
    <x v="15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n v="1459431960"/>
    <b v="0"/>
    <n v="27"/>
    <b v="1"/>
    <s v="music/classical music"/>
    <x v="8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n v="1413674692"/>
    <b v="0"/>
    <n v="26"/>
    <b v="1"/>
    <s v="music/classical music"/>
    <x v="94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n v="1416338557"/>
    <b v="0"/>
    <n v="43"/>
    <b v="1"/>
    <s v="music/classical music"/>
    <x v="21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n v="1338322571"/>
    <b v="0"/>
    <n v="80"/>
    <b v="1"/>
    <s v="music/classical music"/>
    <x v="8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n v="1415585474"/>
    <b v="0"/>
    <n v="33"/>
    <b v="1"/>
    <s v="music/classical music"/>
    <x v="40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n v="1380477691"/>
    <b v="0"/>
    <n v="71"/>
    <b v="1"/>
    <s v="music/classical music"/>
    <x v="21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n v="1438459303"/>
    <b v="0"/>
    <n v="81"/>
    <b v="1"/>
    <s v="music/classical music"/>
    <x v="13"/>
    <n v="52.96"/>
    <x v="4"/>
    <x v="35"/>
    <x v="2528"/>
    <d v="2015-08-20T11:00:00"/>
    <x v="0"/>
  </r>
  <r>
    <n v="2529"/>
    <s v="UrbanArias is DC's Contemporary Opera Company"/>
    <s v="Opera. Short. New."/>
    <x v="12"/>
    <x v="1736"/>
    <x v="0"/>
    <s v="US"/>
    <s v="USD"/>
    <x v="2526"/>
    <n v="1328752575"/>
    <b v="0"/>
    <n v="76"/>
    <b v="1"/>
    <s v="music/classical music"/>
    <x v="3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n v="1426711505"/>
    <b v="0"/>
    <n v="48"/>
    <b v="1"/>
    <s v="music/classical music"/>
    <x v="8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n v="1437668354"/>
    <b v="0"/>
    <n v="61"/>
    <b v="1"/>
    <s v="music/classical music"/>
    <x v="8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n v="1342556566"/>
    <b v="0"/>
    <n v="60"/>
    <b v="1"/>
    <s v="music/classical music"/>
    <x v="9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n v="1359568911"/>
    <b v="0"/>
    <n v="136"/>
    <b v="1"/>
    <s v="music/classical music"/>
    <x v="38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n v="1257871712"/>
    <b v="0"/>
    <n v="14"/>
    <b v="1"/>
    <s v="music/classical music"/>
    <x v="2"/>
    <n v="150"/>
    <x v="4"/>
    <x v="35"/>
    <x v="2534"/>
    <d v="2010-01-01T06:00:00"/>
    <x v="8"/>
  </r>
  <r>
    <n v="2535"/>
    <s v="Mark Hayes Requiem Recording"/>
    <s v="Mark Hayes: Requiem Recording"/>
    <x v="22"/>
    <x v="1741"/>
    <x v="0"/>
    <s v="US"/>
    <s v="USD"/>
    <x v="2532"/>
    <n v="1414781945"/>
    <b v="0"/>
    <n v="78"/>
    <b v="1"/>
    <s v="music/classical music"/>
    <x v="3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n v="1373337166"/>
    <b v="0"/>
    <n v="4"/>
    <b v="1"/>
    <s v="music/classical music"/>
    <x v="31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n v="1307028855"/>
    <b v="0"/>
    <n v="11"/>
    <b v="1"/>
    <s v="music/classical music"/>
    <x v="5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s v="US"/>
    <s v="USD"/>
    <x v="2535"/>
    <n v="1359029661"/>
    <b v="0"/>
    <n v="185"/>
    <b v="1"/>
    <s v="music/classical music"/>
    <x v="40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n v="1417729152"/>
    <b v="0"/>
    <n v="59"/>
    <b v="1"/>
    <s v="music/classical music"/>
    <x v="8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n v="1314720721"/>
    <b v="0"/>
    <n v="27"/>
    <b v="1"/>
    <s v="music/classical music"/>
    <x v="3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n v="1375008418"/>
    <b v="0"/>
    <n v="63"/>
    <b v="1"/>
    <s v="music/classical music"/>
    <x v="13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n v="1377252857"/>
    <b v="0"/>
    <n v="13"/>
    <b v="1"/>
    <s v="music/classical music"/>
    <x v="3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n v="1291257298"/>
    <b v="0"/>
    <n v="13"/>
    <b v="1"/>
    <s v="music/classical music"/>
    <x v="94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n v="1339158569"/>
    <b v="0"/>
    <n v="57"/>
    <b v="1"/>
    <s v="music/classical music"/>
    <x v="7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n v="1421983138"/>
    <b v="0"/>
    <n v="61"/>
    <b v="1"/>
    <s v="music/classical music"/>
    <x v="228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n v="1378586179"/>
    <b v="0"/>
    <n v="65"/>
    <b v="1"/>
    <s v="music/classical music"/>
    <x v="20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n v="1330972403"/>
    <b v="0"/>
    <n v="134"/>
    <b v="1"/>
    <s v="music/classical music"/>
    <x v="28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n v="1473087637"/>
    <b v="0"/>
    <n v="37"/>
    <b v="1"/>
    <s v="music/classical music"/>
    <x v="21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n v="1366999870"/>
    <b v="0"/>
    <n v="37"/>
    <b v="1"/>
    <s v="music/classical music"/>
    <x v="3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n v="1439392406"/>
    <b v="0"/>
    <n v="150"/>
    <b v="1"/>
    <s v="music/classical music"/>
    <x v="7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n v="1329890585"/>
    <b v="0"/>
    <n v="56"/>
    <b v="1"/>
    <s v="music/classical music"/>
    <x v="3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n v="1486149981"/>
    <b v="0"/>
    <n v="18"/>
    <b v="1"/>
    <s v="music/classical music"/>
    <x v="13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n v="1343018807"/>
    <b v="0"/>
    <n v="60"/>
    <b v="1"/>
    <s v="music/classical music"/>
    <x v="94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n v="1430445163"/>
    <b v="0"/>
    <n v="67"/>
    <b v="1"/>
    <s v="music/classical music"/>
    <x v="4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n v="1335541393"/>
    <b v="0"/>
    <n v="35"/>
    <b v="1"/>
    <s v="music/classical music"/>
    <x v="13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n v="1352504857"/>
    <b v="0"/>
    <n v="34"/>
    <b v="1"/>
    <s v="music/classical music"/>
    <x v="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x v="1761"/>
    <x v="0"/>
    <s v="GB"/>
    <s v="GBP"/>
    <x v="2554"/>
    <n v="1397584386"/>
    <b v="0"/>
    <n v="36"/>
    <b v="1"/>
    <s v="music/classical music"/>
    <x v="90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n v="1427747906"/>
    <b v="0"/>
    <n v="18"/>
    <b v="1"/>
    <s v="music/classical music"/>
    <x v="15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n v="1318539484"/>
    <b v="0"/>
    <n v="25"/>
    <b v="1"/>
    <s v="music/classical music"/>
    <x v="38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n v="1423090174"/>
    <b v="0"/>
    <n v="21"/>
    <b v="1"/>
    <s v="music/classical music"/>
    <x v="8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n v="1442148089"/>
    <b v="0"/>
    <n v="0"/>
    <b v="0"/>
    <s v="food/food trucks"/>
    <x v="5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n v="1471005339"/>
    <b v="0"/>
    <n v="3"/>
    <b v="0"/>
    <s v="food/food trucks"/>
    <x v="60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s v="US"/>
    <s v="USD"/>
    <x v="2560"/>
    <n v="1433042451"/>
    <b v="0"/>
    <n v="0"/>
    <b v="0"/>
    <s v="food/food trucks"/>
    <x v="5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n v="1404262699"/>
    <b v="0"/>
    <n v="0"/>
    <b v="0"/>
    <s v="food/food trucks"/>
    <x v="5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n v="1457710589"/>
    <b v="0"/>
    <n v="1"/>
    <b v="0"/>
    <s v="food/food trucks"/>
    <x v="60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n v="1406071948"/>
    <b v="0"/>
    <n v="0"/>
    <b v="0"/>
    <s v="food/food trucks"/>
    <x v="5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n v="1427231138"/>
    <b v="0"/>
    <n v="2"/>
    <b v="0"/>
    <s v="food/food trucks"/>
    <x v="5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n v="1470153594"/>
    <b v="0"/>
    <n v="1"/>
    <b v="0"/>
    <s v="food/food trucks"/>
    <x v="60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n v="1439865112"/>
    <b v="0"/>
    <n v="2"/>
    <b v="0"/>
    <s v="food/food trucks"/>
    <x v="53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n v="1483998035"/>
    <b v="0"/>
    <n v="2"/>
    <b v="0"/>
    <s v="food/food trucks"/>
    <x v="60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n v="1458461521"/>
    <b v="0"/>
    <n v="4"/>
    <b v="0"/>
    <s v="food/food trucks"/>
    <x v="5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n v="1426301517"/>
    <b v="0"/>
    <n v="0"/>
    <b v="0"/>
    <s v="food/food trucks"/>
    <x v="5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n v="1404915149"/>
    <b v="0"/>
    <n v="0"/>
    <b v="0"/>
    <s v="food/food trucks"/>
    <x v="5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n v="1461786545"/>
    <b v="0"/>
    <n v="0"/>
    <b v="0"/>
    <s v="food/food trucks"/>
    <x v="5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n v="1418438194"/>
    <b v="0"/>
    <n v="0"/>
    <b v="0"/>
    <s v="food/food trucks"/>
    <x v="5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x v="117"/>
    <x v="1"/>
    <s v="US"/>
    <s v="USD"/>
    <x v="2573"/>
    <n v="1424823247"/>
    <b v="0"/>
    <n v="0"/>
    <b v="0"/>
    <s v="food/food trucks"/>
    <x v="5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n v="1405021297"/>
    <b v="0"/>
    <n v="0"/>
    <b v="0"/>
    <s v="food/food trucks"/>
    <x v="5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n v="1440203579"/>
    <b v="0"/>
    <n v="0"/>
    <b v="0"/>
    <s v="food/food trucks"/>
    <x v="5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n v="1405626903"/>
    <b v="0"/>
    <n v="12"/>
    <b v="0"/>
    <s v="food/food trucks"/>
    <x v="5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n v="1429170603"/>
    <b v="0"/>
    <n v="2"/>
    <b v="0"/>
    <s v="food/food trucks"/>
    <x v="60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n v="1445094298"/>
    <b v="0"/>
    <n v="11"/>
    <b v="0"/>
    <s v="food/food trucks"/>
    <x v="57"/>
    <n v="48.18"/>
    <x v="7"/>
    <x v="19"/>
    <x v="2581"/>
    <d v="2015-11-16T16:04:58"/>
    <x v="0"/>
  </r>
  <r>
    <n v="2582"/>
    <s v="Drunken Wings"/>
    <s v="The place where chicken meets liquor for the first time!"/>
    <x v="161"/>
    <x v="116"/>
    <x v="2"/>
    <s v="US"/>
    <s v="USD"/>
    <x v="2579"/>
    <n v="1475192634"/>
    <b v="0"/>
    <n v="1"/>
    <b v="0"/>
    <s v="food/food trucks"/>
    <x v="5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n v="1421346480"/>
    <b v="0"/>
    <n v="5"/>
    <b v="0"/>
    <s v="food/food trucks"/>
    <x v="60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n v="1431749369"/>
    <b v="0"/>
    <n v="0"/>
    <b v="0"/>
    <s v="food/food trucks"/>
    <x v="5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n v="1402009632"/>
    <b v="0"/>
    <n v="1"/>
    <b v="0"/>
    <s v="food/food trucks"/>
    <x v="5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s v="GB"/>
    <s v="GBP"/>
    <x v="2583"/>
    <n v="1448438136"/>
    <b v="0"/>
    <n v="1"/>
    <b v="0"/>
    <s v="food/food trucks"/>
    <x v="5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n v="1448899953"/>
    <b v="0"/>
    <n v="6"/>
    <b v="0"/>
    <s v="food/food trucks"/>
    <x v="53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n v="1423325626"/>
    <b v="0"/>
    <n v="8"/>
    <b v="0"/>
    <s v="food/food trucks"/>
    <x v="65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n v="1456145527"/>
    <b v="0"/>
    <n v="1"/>
    <b v="0"/>
    <s v="food/food trucks"/>
    <x v="5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n v="1453212497"/>
    <b v="0"/>
    <n v="0"/>
    <b v="0"/>
    <s v="food/food trucks"/>
    <x v="5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n v="1452721524"/>
    <b v="0"/>
    <n v="2"/>
    <b v="0"/>
    <s v="food/food trucks"/>
    <x v="53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n v="1409944421"/>
    <b v="0"/>
    <n v="1"/>
    <b v="0"/>
    <s v="food/food trucks"/>
    <x v="5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n v="1427401026"/>
    <b v="0"/>
    <n v="0"/>
    <b v="0"/>
    <s v="food/food trucks"/>
    <x v="5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n v="1404861228"/>
    <b v="0"/>
    <n v="1"/>
    <b v="0"/>
    <s v="food/food trucks"/>
    <x v="5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x v="1767"/>
    <x v="2"/>
    <s v="US"/>
    <s v="USD"/>
    <x v="2592"/>
    <n v="1485323500"/>
    <b v="0"/>
    <n v="19"/>
    <b v="0"/>
    <s v="food/food trucks"/>
    <x v="81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n v="1404835009"/>
    <b v="0"/>
    <n v="27"/>
    <b v="0"/>
    <s v="food/food trucks"/>
    <x v="148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n v="1463731917"/>
    <b v="0"/>
    <n v="7"/>
    <b v="0"/>
    <s v="food/food trucks"/>
    <x v="52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n v="1440447001"/>
    <b v="0"/>
    <n v="14"/>
    <b v="0"/>
    <s v="food/food trucks"/>
    <x v="115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n v="1403201147"/>
    <b v="0"/>
    <n v="5"/>
    <b v="0"/>
    <s v="food/food trucks"/>
    <x v="60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n v="1453757800"/>
    <b v="0"/>
    <n v="30"/>
    <b v="0"/>
    <s v="food/food trucks"/>
    <x v="113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n v="1346276349"/>
    <b v="1"/>
    <n v="151"/>
    <b v="1"/>
    <s v="technology/space exploration"/>
    <x v="335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n v="1412358968"/>
    <b v="1"/>
    <n v="489"/>
    <b v="1"/>
    <s v="technology/space exploration"/>
    <x v="33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s v="US"/>
    <s v="USD"/>
    <x v="2600"/>
    <n v="1386626054"/>
    <b v="1"/>
    <n v="50"/>
    <b v="1"/>
    <s v="technology/space exploration"/>
    <x v="7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n v="1333070023"/>
    <b v="1"/>
    <n v="321"/>
    <b v="1"/>
    <s v="technology/space exploration"/>
    <x v="3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n v="1463576390"/>
    <b v="1"/>
    <n v="1762"/>
    <b v="1"/>
    <s v="technology/space exploration"/>
    <x v="13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n v="1396026382"/>
    <b v="1"/>
    <n v="385"/>
    <b v="1"/>
    <s v="technology/space exploration"/>
    <x v="5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n v="1435611572"/>
    <b v="1"/>
    <n v="398"/>
    <b v="1"/>
    <s v="technology/space exploration"/>
    <x v="326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n v="1485976468"/>
    <b v="1"/>
    <n v="304"/>
    <b v="1"/>
    <s v="technology/space exploration"/>
    <x v="337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n v="1339738951"/>
    <b v="1"/>
    <n v="676"/>
    <b v="1"/>
    <s v="technology/space exploration"/>
    <x v="272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n v="1468444125"/>
    <b v="1"/>
    <n v="577"/>
    <b v="1"/>
    <s v="technology/space exploration"/>
    <x v="48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n v="1480493014"/>
    <b v="1"/>
    <n v="3663"/>
    <b v="1"/>
    <s v="technology/space exploration"/>
    <x v="338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n v="1418095570"/>
    <b v="1"/>
    <n v="294"/>
    <b v="1"/>
    <s v="technology/space exploration"/>
    <x v="174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n v="1345664294"/>
    <b v="1"/>
    <n v="28"/>
    <b v="1"/>
    <s v="technology/space exploration"/>
    <x v="7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n v="1396371612"/>
    <b v="1"/>
    <n v="100"/>
    <b v="1"/>
    <s v="technology/space exploration"/>
    <x v="21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n v="1458820564"/>
    <b v="0"/>
    <n v="72"/>
    <b v="1"/>
    <s v="technology/space exploration"/>
    <x v="106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n v="1437954729"/>
    <b v="1"/>
    <n v="238"/>
    <b v="1"/>
    <s v="technology/space exploration"/>
    <x v="41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n v="1411246751"/>
    <b v="1"/>
    <n v="159"/>
    <b v="1"/>
    <s v="technology/space exploration"/>
    <x v="339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s v="US"/>
    <s v="USD"/>
    <x v="2615"/>
    <n v="1443812461"/>
    <b v="1"/>
    <n v="77"/>
    <b v="1"/>
    <s v="technology/space exploration"/>
    <x v="2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n v="1443302004"/>
    <b v="1"/>
    <n v="53"/>
    <b v="1"/>
    <s v="technology/space exploration"/>
    <x v="340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n v="1441339242"/>
    <b v="1"/>
    <n v="1251"/>
    <b v="1"/>
    <s v="technology/space exploration"/>
    <x v="12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n v="1429638988"/>
    <b v="1"/>
    <n v="465"/>
    <b v="1"/>
    <s v="technology/space exploration"/>
    <x v="91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n v="1479232216"/>
    <b v="0"/>
    <n v="74"/>
    <b v="1"/>
    <s v="technology/space exploration"/>
    <x v="26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n v="1479449366"/>
    <b v="0"/>
    <n v="62"/>
    <b v="1"/>
    <s v="technology/space exploration"/>
    <x v="35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n v="1345716422"/>
    <b v="0"/>
    <n v="3468"/>
    <b v="1"/>
    <s v="technology/space exploration"/>
    <x v="341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n v="1476559608"/>
    <b v="0"/>
    <n v="52"/>
    <b v="1"/>
    <s v="technology/space exploration"/>
    <x v="342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n v="1430751869"/>
    <b v="0"/>
    <n v="50"/>
    <b v="1"/>
    <s v="technology/space exploration"/>
    <x v="20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n v="1445975661"/>
    <b v="0"/>
    <n v="45"/>
    <b v="1"/>
    <s v="technology/space exploration"/>
    <x v="343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s v="US"/>
    <s v="USD"/>
    <x v="2625"/>
    <n v="1415661067"/>
    <b v="0"/>
    <n v="21"/>
    <b v="1"/>
    <s v="technology/space exploration"/>
    <x v="5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n v="1429016122"/>
    <b v="0"/>
    <n v="100"/>
    <b v="1"/>
    <s v="technology/space exploration"/>
    <x v="30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n v="1464921112"/>
    <b v="0"/>
    <n v="81"/>
    <b v="1"/>
    <s v="technology/space exploration"/>
    <x v="137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n v="1438488227"/>
    <b v="0"/>
    <n v="286"/>
    <b v="1"/>
    <s v="technology/space exploration"/>
    <x v="41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n v="1462325339"/>
    <b v="0"/>
    <n v="42"/>
    <b v="1"/>
    <s v="technology/space exploration"/>
    <x v="0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n v="1390938332"/>
    <b v="0"/>
    <n v="199"/>
    <b v="1"/>
    <s v="technology/space exploration"/>
    <x v="2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n v="1472571921"/>
    <b v="0"/>
    <n v="25"/>
    <b v="1"/>
    <s v="technology/space exploration"/>
    <x v="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n v="1422917361"/>
    <b v="0"/>
    <n v="84"/>
    <b v="1"/>
    <s v="technology/space exploration"/>
    <x v="8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n v="1474641914"/>
    <b v="0"/>
    <n v="50"/>
    <b v="1"/>
    <s v="technology/space exploration"/>
    <x v="229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n v="1474895475"/>
    <b v="0"/>
    <n v="26"/>
    <b v="1"/>
    <s v="technology/space exploration"/>
    <x v="183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n v="1418766895"/>
    <b v="0"/>
    <n v="14"/>
    <b v="1"/>
    <s v="technology/space exploration"/>
    <x v="21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n v="1421786748"/>
    <b v="0"/>
    <n v="49"/>
    <b v="1"/>
    <s v="technology/space exploration"/>
    <x v="34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n v="1428551474"/>
    <b v="0"/>
    <n v="69"/>
    <b v="1"/>
    <s v="technology/space exploration"/>
    <x v="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n v="1409341863"/>
    <b v="0"/>
    <n v="1"/>
    <b v="0"/>
    <s v="technology/space exploration"/>
    <x v="60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n v="1465970108"/>
    <b v="0"/>
    <n v="0"/>
    <b v="0"/>
    <s v="technology/space exploration"/>
    <x v="5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n v="1479218315"/>
    <b v="1"/>
    <n v="1501"/>
    <b v="0"/>
    <s v="technology/space exploration"/>
    <x v="122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n v="1486580435"/>
    <b v="1"/>
    <n v="52"/>
    <b v="0"/>
    <s v="technology/space exploration"/>
    <x v="53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n v="1412885603"/>
    <b v="1"/>
    <n v="23"/>
    <b v="0"/>
    <s v="technology/space exploration"/>
    <x v="57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n v="1439191869"/>
    <b v="1"/>
    <n v="535"/>
    <b v="0"/>
    <s v="technology/space exploration"/>
    <x v="59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n v="1436941019"/>
    <b v="0"/>
    <n v="3"/>
    <b v="0"/>
    <s v="technology/space exploration"/>
    <x v="60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n v="1454951360"/>
    <b v="0"/>
    <n v="6"/>
    <b v="0"/>
    <s v="technology/space exploration"/>
    <x v="60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x v="1811"/>
    <x v="1"/>
    <s v="US"/>
    <s v="USD"/>
    <x v="2645"/>
    <n v="1449186941"/>
    <b v="0"/>
    <n v="3"/>
    <b v="0"/>
    <s v="technology/space exploration"/>
    <x v="5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n v="1479740343"/>
    <b v="0"/>
    <n v="5"/>
    <b v="0"/>
    <s v="technology/space exploration"/>
    <x v="60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n v="1447960809"/>
    <b v="0"/>
    <n v="17"/>
    <b v="0"/>
    <s v="technology/space exploration"/>
    <x v="53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n v="1415591325"/>
    <b v="0"/>
    <n v="11"/>
    <b v="0"/>
    <s v="technology/space exploration"/>
    <x v="60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n v="1399909127"/>
    <b v="0"/>
    <n v="70"/>
    <b v="0"/>
    <s v="technology/space exploration"/>
    <x v="81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n v="1424442326"/>
    <b v="0"/>
    <n v="6"/>
    <b v="0"/>
    <s v="technology/space exploration"/>
    <x v="50"/>
    <n v="8.5"/>
    <x v="2"/>
    <x v="36"/>
    <x v="2654"/>
    <d v="2015-04-21T13:25:26"/>
    <x v="0"/>
  </r>
  <r>
    <n v="2655"/>
    <s v="Balloons (Canceled)"/>
    <s v="Thank you for your support!"/>
    <x v="36"/>
    <x v="1815"/>
    <x v="1"/>
    <s v="US"/>
    <s v="USD"/>
    <x v="2651"/>
    <n v="1452631647"/>
    <b v="0"/>
    <n v="43"/>
    <b v="0"/>
    <s v="technology/space exploration"/>
    <x v="70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n v="1485966688"/>
    <b v="0"/>
    <n v="152"/>
    <b v="0"/>
    <s v="technology/space exploration"/>
    <x v="57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n v="1467325053"/>
    <b v="0"/>
    <n v="59"/>
    <b v="0"/>
    <s v="technology/space exploration"/>
    <x v="118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n v="1467321194"/>
    <b v="0"/>
    <n v="4"/>
    <b v="0"/>
    <s v="technology/space exploration"/>
    <x v="50"/>
    <n v="22.75"/>
    <x v="2"/>
    <x v="36"/>
    <x v="2658"/>
    <d v="2016-07-30T21:13:14"/>
    <x v="2"/>
  </r>
  <r>
    <n v="2659"/>
    <s v="test (Canceled)"/>
    <s v="test"/>
    <x v="197"/>
    <x v="1819"/>
    <x v="1"/>
    <s v="US"/>
    <s v="USD"/>
    <x v="2655"/>
    <n v="1426729210"/>
    <b v="0"/>
    <n v="10"/>
    <b v="0"/>
    <s v="technology/space exploration"/>
    <x v="56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n v="1443200818"/>
    <b v="0"/>
    <n v="5"/>
    <b v="0"/>
    <s v="technology/space exploration"/>
    <x v="5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n v="1380150010"/>
    <b v="0"/>
    <n v="60"/>
    <b v="1"/>
    <s v="technology/makerspaces"/>
    <x v="3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n v="1437587713"/>
    <b v="0"/>
    <n v="80"/>
    <b v="1"/>
    <s v="technology/makerspaces"/>
    <x v="13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n v="1438873007"/>
    <b v="0"/>
    <n v="56"/>
    <b v="1"/>
    <s v="technology/makerspaces"/>
    <x v="2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n v="1446683797"/>
    <b v="0"/>
    <n v="104"/>
    <b v="1"/>
    <s v="technology/makerspaces"/>
    <x v="3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n v="1426886974"/>
    <b v="0"/>
    <n v="46"/>
    <b v="1"/>
    <s v="technology/makerspaces"/>
    <x v="4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n v="1440008439"/>
    <b v="0"/>
    <n v="206"/>
    <b v="1"/>
    <s v="technology/makerspaces"/>
    <x v="175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n v="1452550416"/>
    <b v="0"/>
    <n v="18"/>
    <b v="1"/>
    <s v="technology/makerspaces"/>
    <x v="38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x v="1240"/>
    <x v="0"/>
    <s v="CA"/>
    <s v="CAD"/>
    <x v="2664"/>
    <n v="1443449265"/>
    <b v="0"/>
    <n v="28"/>
    <b v="1"/>
    <s v="technology/makerspaces"/>
    <x v="193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n v="1447203096"/>
    <b v="0"/>
    <n v="11"/>
    <b v="1"/>
    <s v="technology/makerspaces"/>
    <x v="10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n v="1404174580"/>
    <b v="1"/>
    <n v="60"/>
    <b v="0"/>
    <s v="technology/makerspaces"/>
    <x v="52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n v="1416419916"/>
    <b v="1"/>
    <n v="84"/>
    <b v="0"/>
    <s v="technology/makerspaces"/>
    <x v="57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n v="1449436390"/>
    <b v="1"/>
    <n v="47"/>
    <b v="0"/>
    <s v="technology/makerspaces"/>
    <x v="69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n v="1412081999"/>
    <b v="1"/>
    <n v="66"/>
    <b v="0"/>
    <s v="technology/makerspaces"/>
    <x v="5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n v="1465398670"/>
    <b v="1"/>
    <n v="171"/>
    <b v="0"/>
    <s v="technology/makerspaces"/>
    <x v="1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n v="1413059689"/>
    <b v="1"/>
    <n v="29"/>
    <b v="0"/>
    <s v="technology/makerspaces"/>
    <x v="59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n v="1461337174"/>
    <b v="0"/>
    <n v="9"/>
    <b v="0"/>
    <s v="technology/makerspaces"/>
    <x v="119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n v="1401756143"/>
    <b v="0"/>
    <n v="27"/>
    <b v="0"/>
    <s v="technology/makerspaces"/>
    <x v="82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n v="1440529765"/>
    <b v="0"/>
    <n v="2"/>
    <b v="0"/>
    <s v="technology/makerspaces"/>
    <x v="5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n v="1422489694"/>
    <b v="0"/>
    <n v="3"/>
    <b v="0"/>
    <s v="technology/makerspaces"/>
    <x v="50"/>
    <n v="44"/>
    <x v="2"/>
    <x v="37"/>
    <x v="2679"/>
    <d v="2015-02-28T00:01:34"/>
    <x v="0"/>
  </r>
  <r>
    <n v="2680"/>
    <s v="iHeart Pillow"/>
    <s v="iHeartPillow, Connecting loved ones"/>
    <x v="261"/>
    <x v="1836"/>
    <x v="2"/>
    <s v="ES"/>
    <s v="EUR"/>
    <x v="2676"/>
    <n v="1457327091"/>
    <b v="0"/>
    <n v="4"/>
    <b v="0"/>
    <s v="technology/makerspaces"/>
    <x v="60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n v="1402867750"/>
    <b v="0"/>
    <n v="2"/>
    <b v="0"/>
    <s v="food/food trucks"/>
    <x v="60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n v="1413838540"/>
    <b v="0"/>
    <n v="20"/>
    <b v="0"/>
    <s v="food/food trucks"/>
    <x v="5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n v="1422641240"/>
    <b v="0"/>
    <n v="3"/>
    <b v="0"/>
    <s v="food/food trucks"/>
    <x v="5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n v="1404165425"/>
    <b v="0"/>
    <n v="4"/>
    <b v="0"/>
    <s v="food/food trucks"/>
    <x v="60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n v="1424968930"/>
    <b v="0"/>
    <n v="1"/>
    <b v="0"/>
    <s v="food/food trucks"/>
    <x v="5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n v="1410391423"/>
    <b v="0"/>
    <n v="0"/>
    <b v="0"/>
    <s v="food/food trucks"/>
    <x v="5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n v="1432999318"/>
    <b v="0"/>
    <n v="0"/>
    <b v="0"/>
    <s v="food/food trucks"/>
    <x v="50"/>
    <n v="0"/>
    <x v="7"/>
    <x v="19"/>
    <x v="2687"/>
    <d v="2015-06-29T15:21:58"/>
    <x v="0"/>
  </r>
  <r>
    <n v="2688"/>
    <s v="Mac N Cheez Food Truck"/>
    <s v="The amazing gourmet Mac N Cheez Food Truck Campaigne!"/>
    <x v="63"/>
    <x v="1838"/>
    <x v="2"/>
    <s v="US"/>
    <s v="USD"/>
    <x v="2684"/>
    <n v="1422067870"/>
    <b v="0"/>
    <n v="14"/>
    <b v="0"/>
    <s v="food/food trucks"/>
    <x v="5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n v="1467327890"/>
    <b v="0"/>
    <n v="1"/>
    <b v="0"/>
    <s v="food/food trucks"/>
    <x v="5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n v="1429410676"/>
    <b v="0"/>
    <n v="118"/>
    <b v="0"/>
    <s v="food/food trucks"/>
    <x v="57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x v="428"/>
    <x v="2"/>
    <s v="CA"/>
    <s v="CAD"/>
    <x v="2687"/>
    <n v="1427390557"/>
    <b v="0"/>
    <n v="2"/>
    <b v="0"/>
    <s v="food/food trucks"/>
    <x v="5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n v="1424678460"/>
    <b v="0"/>
    <n v="1"/>
    <b v="0"/>
    <s v="food/food trucks"/>
    <x v="60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n v="1405307966"/>
    <b v="0"/>
    <n v="3"/>
    <b v="0"/>
    <s v="food/food trucks"/>
    <x v="60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n v="1409109739"/>
    <b v="0"/>
    <n v="1"/>
    <b v="0"/>
    <s v="food/food trucks"/>
    <x v="5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n v="1423801318"/>
    <b v="0"/>
    <n v="3"/>
    <b v="0"/>
    <s v="food/food trucks"/>
    <x v="5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n v="1416600960"/>
    <b v="0"/>
    <n v="38"/>
    <b v="0"/>
    <s v="food/food trucks"/>
    <x v="52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n v="1435876423"/>
    <b v="0"/>
    <n v="52"/>
    <b v="0"/>
    <s v="food/food trucks"/>
    <x v="73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n v="1401312808"/>
    <b v="0"/>
    <n v="2"/>
    <b v="0"/>
    <s v="food/food trucks"/>
    <x v="5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n v="1404941463"/>
    <b v="0"/>
    <n v="0"/>
    <b v="0"/>
    <s v="food/food trucks"/>
    <x v="5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n v="1408481972"/>
    <b v="0"/>
    <n v="4"/>
    <b v="0"/>
    <s v="food/food trucks"/>
    <x v="60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n v="1488911734"/>
    <b v="0"/>
    <n v="46"/>
    <b v="0"/>
    <s v="theater/spaces"/>
    <x v="132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n v="1488827677"/>
    <b v="1"/>
    <n v="26"/>
    <b v="0"/>
    <s v="theater/spaces"/>
    <x v="122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n v="1485016430"/>
    <b v="0"/>
    <n v="45"/>
    <b v="0"/>
    <s v="theater/spaces"/>
    <x v="3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n v="1487709714"/>
    <b v="0"/>
    <n v="7"/>
    <b v="0"/>
    <s v="theater/spaces"/>
    <x v="52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x v="1846"/>
    <x v="3"/>
    <s v="US"/>
    <s v="USD"/>
    <x v="2701"/>
    <n v="1486504758"/>
    <b v="0"/>
    <n v="8"/>
    <b v="0"/>
    <s v="theater/spaces"/>
    <x v="57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n v="1410937483"/>
    <b v="1"/>
    <n v="263"/>
    <b v="1"/>
    <s v="theater/spaces"/>
    <x v="20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n v="1367088443"/>
    <b v="1"/>
    <n v="394"/>
    <b v="1"/>
    <s v="theater/spaces"/>
    <x v="345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n v="1463935526"/>
    <b v="1"/>
    <n v="1049"/>
    <b v="1"/>
    <s v="theater/spaces"/>
    <x v="145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n v="1472528141"/>
    <b v="1"/>
    <n v="308"/>
    <b v="1"/>
    <s v="theater/spaces"/>
    <x v="21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x v="1851"/>
    <x v="0"/>
    <s v="US"/>
    <s v="USD"/>
    <x v="2706"/>
    <n v="1404797428"/>
    <b v="1"/>
    <n v="1088"/>
    <b v="1"/>
    <s v="theater/spaces"/>
    <x v="22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n v="1400694790"/>
    <b v="1"/>
    <n v="73"/>
    <b v="1"/>
    <s v="theater/spaces"/>
    <x v="7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n v="1370568560"/>
    <b v="1"/>
    <n v="143"/>
    <b v="1"/>
    <s v="theater/spaces"/>
    <x v="26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n v="1447515684"/>
    <b v="1"/>
    <n v="1420"/>
    <b v="1"/>
    <s v="theater/spaces"/>
    <x v="21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x v="1855"/>
    <x v="0"/>
    <s v="US"/>
    <s v="USD"/>
    <x v="2710"/>
    <n v="1474040596"/>
    <b v="1"/>
    <n v="305"/>
    <b v="1"/>
    <s v="theater/spaces"/>
    <x v="31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n v="1453109628"/>
    <b v="1"/>
    <n v="551"/>
    <b v="1"/>
    <s v="theater/spaces"/>
    <x v="213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n v="1441699193"/>
    <b v="1"/>
    <n v="187"/>
    <b v="1"/>
    <s v="theater/spaces"/>
    <x v="28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n v="1414015049"/>
    <b v="1"/>
    <n v="325"/>
    <b v="1"/>
    <s v="theater/spaces"/>
    <x v="28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n v="1459865945"/>
    <b v="1"/>
    <n v="148"/>
    <b v="1"/>
    <s v="theater/spaces"/>
    <x v="3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n v="1455756294"/>
    <b v="0"/>
    <n v="69"/>
    <b v="1"/>
    <s v="theater/spaces"/>
    <x v="15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n v="1476270653"/>
    <b v="0"/>
    <n v="173"/>
    <b v="1"/>
    <s v="theater/spaces"/>
    <x v="90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n v="1375880598"/>
    <b v="0"/>
    <n v="269"/>
    <b v="1"/>
    <s v="technology/hardware"/>
    <x v="346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n v="1480538053"/>
    <b v="0"/>
    <n v="185"/>
    <b v="1"/>
    <s v="technology/hardware"/>
    <x v="169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n v="1414872488"/>
    <b v="0"/>
    <n v="176"/>
    <b v="1"/>
    <s v="technology/hardware"/>
    <x v="49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n v="1436860259"/>
    <b v="0"/>
    <n v="1019"/>
    <b v="1"/>
    <s v="technology/hardware"/>
    <x v="34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n v="1484070735"/>
    <b v="0"/>
    <n v="113"/>
    <b v="1"/>
    <s v="technology/hardware"/>
    <x v="14"/>
    <n v="511.65"/>
    <x v="2"/>
    <x v="30"/>
    <x v="2725"/>
    <d v="2017-03-01T17:52:15"/>
    <x v="1"/>
  </r>
  <r>
    <n v="2726"/>
    <s v="Krimston TWO - Dual SIM case for iPhone"/>
    <s v="Krimston TWO: iPhone Dual SIM Case"/>
    <x v="57"/>
    <x v="1867"/>
    <x v="0"/>
    <s v="US"/>
    <s v="USD"/>
    <x v="2722"/>
    <n v="1458741311"/>
    <b v="0"/>
    <n v="404"/>
    <b v="1"/>
    <s v="technology/hardware"/>
    <x v="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n v="1436804063"/>
    <b v="0"/>
    <n v="707"/>
    <b v="1"/>
    <s v="technology/hardware"/>
    <x v="348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s v="US"/>
    <s v="USD"/>
    <x v="2724"/>
    <n v="1448461434"/>
    <b v="0"/>
    <n v="392"/>
    <b v="1"/>
    <s v="technology/hardware"/>
    <x v="180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n v="1427867197"/>
    <b v="0"/>
    <n v="23"/>
    <b v="1"/>
    <s v="technology/hardware"/>
    <x v="3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n v="1363611575"/>
    <b v="0"/>
    <n v="682"/>
    <b v="1"/>
    <s v="technology/hardware"/>
    <x v="106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n v="1408624622"/>
    <b v="0"/>
    <n v="37"/>
    <b v="1"/>
    <s v="technology/hardware"/>
    <x v="3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n v="1366917828"/>
    <b v="0"/>
    <n v="146"/>
    <b v="1"/>
    <s v="technology/hardware"/>
    <x v="90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n v="1423463574"/>
    <b v="0"/>
    <n v="119"/>
    <b v="1"/>
    <s v="technology/hardware"/>
    <x v="29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n v="1473782592"/>
    <b v="0"/>
    <n v="163"/>
    <b v="1"/>
    <s v="technology/hardware"/>
    <x v="349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n v="1360551250"/>
    <b v="0"/>
    <n v="339"/>
    <b v="1"/>
    <s v="technology/hardware"/>
    <x v="350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n v="1395676773"/>
    <b v="0"/>
    <n v="58"/>
    <b v="1"/>
    <s v="technology/hardware"/>
    <x v="4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n v="1386108087"/>
    <b v="0"/>
    <n v="456"/>
    <b v="1"/>
    <s v="technology/hardware"/>
    <x v="351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n v="1473218804"/>
    <b v="0"/>
    <n v="15"/>
    <b v="1"/>
    <s v="technology/hardware"/>
    <x v="34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n v="1395436717"/>
    <b v="0"/>
    <n v="191"/>
    <b v="1"/>
    <s v="technology/hardware"/>
    <x v="352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n v="1423529152"/>
    <b v="0"/>
    <n v="17"/>
    <b v="1"/>
    <s v="technology/hardware"/>
    <x v="3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x v="428"/>
    <x v="2"/>
    <s v="US"/>
    <s v="USD"/>
    <x v="2737"/>
    <n v="1412005602"/>
    <b v="0"/>
    <n v="4"/>
    <b v="0"/>
    <s v="publishing/children's books"/>
    <x v="5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n v="1335892587"/>
    <b v="0"/>
    <n v="18"/>
    <b v="0"/>
    <s v="publishing/children's books"/>
    <x v="1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n v="1474271607"/>
    <b v="0"/>
    <n v="0"/>
    <b v="0"/>
    <s v="publishing/children's books"/>
    <x v="5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n v="1327886998"/>
    <b v="0"/>
    <n v="22"/>
    <b v="0"/>
    <s v="publishing/children's books"/>
    <x v="62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n v="1337125368"/>
    <b v="0"/>
    <n v="49"/>
    <b v="0"/>
    <s v="publishing/children's books"/>
    <x v="66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n v="1406745911"/>
    <b v="0"/>
    <n v="19"/>
    <b v="0"/>
    <s v="publishing/children's books"/>
    <x v="11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n v="1337095997"/>
    <b v="0"/>
    <n v="4"/>
    <b v="0"/>
    <s v="publishing/children's books"/>
    <x v="5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n v="1470243802"/>
    <b v="0"/>
    <n v="4"/>
    <b v="0"/>
    <s v="publishing/children's books"/>
    <x v="60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x v="178"/>
    <x v="2"/>
    <s v="US"/>
    <s v="USD"/>
    <x v="2745"/>
    <n v="1425582637"/>
    <b v="0"/>
    <n v="2"/>
    <b v="0"/>
    <s v="publishing/children's books"/>
    <x v="60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n v="1340055345"/>
    <b v="0"/>
    <n v="0"/>
    <b v="0"/>
    <s v="publishing/children's books"/>
    <x v="5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n v="1397855842"/>
    <b v="0"/>
    <n v="0"/>
    <b v="0"/>
    <s v="publishing/children's books"/>
    <x v="5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n v="1320776504"/>
    <b v="0"/>
    <n v="14"/>
    <b v="0"/>
    <s v="publishing/children's books"/>
    <x v="57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n v="1343425023"/>
    <b v="0"/>
    <n v="8"/>
    <b v="0"/>
    <s v="publishing/children's books"/>
    <x v="118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n v="1407856551"/>
    <b v="0"/>
    <n v="0"/>
    <b v="0"/>
    <s v="publishing/children's books"/>
    <x v="5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n v="1425927527"/>
    <b v="0"/>
    <n v="15"/>
    <b v="0"/>
    <s v="publishing/children's books"/>
    <x v="221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n v="1386884201"/>
    <b v="0"/>
    <n v="33"/>
    <b v="0"/>
    <s v="publishing/children's books"/>
    <x v="54"/>
    <n v="31.76"/>
    <x v="3"/>
    <x v="39"/>
    <x v="2756"/>
    <d v="2014-01-11T21:36:41"/>
    <x v="4"/>
  </r>
  <r>
    <n v="2757"/>
    <s v="C is for Crooked"/>
    <s v="A children's letter book that Lampoons Hillary Clinton"/>
    <x v="15"/>
    <x v="115"/>
    <x v="2"/>
    <s v="US"/>
    <s v="USD"/>
    <x v="2753"/>
    <n v="1469202332"/>
    <b v="0"/>
    <n v="2"/>
    <b v="0"/>
    <s v="publishing/children's books"/>
    <x v="60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n v="1474886183"/>
    <b v="0"/>
    <n v="6"/>
    <b v="0"/>
    <s v="publishing/children's books"/>
    <x v="81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n v="1464943666"/>
    <b v="0"/>
    <n v="2"/>
    <b v="0"/>
    <s v="publishing/children's books"/>
    <x v="57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n v="1369134258"/>
    <b v="0"/>
    <n v="0"/>
    <b v="0"/>
    <s v="publishing/children's books"/>
    <x v="5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n v="1354584693"/>
    <b v="0"/>
    <n v="4"/>
    <b v="0"/>
    <s v="publishing/children's books"/>
    <x v="60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n v="1326934395"/>
    <b v="0"/>
    <n v="1"/>
    <b v="0"/>
    <s v="publishing/children's books"/>
    <x v="60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s v="US"/>
    <s v="USD"/>
    <x v="2759"/>
    <n v="1365515684"/>
    <b v="0"/>
    <n v="3"/>
    <b v="0"/>
    <s v="publishing/children's books"/>
    <x v="5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n v="1335855631"/>
    <b v="0"/>
    <n v="4"/>
    <b v="0"/>
    <s v="publishing/children's books"/>
    <x v="60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n v="1350050028"/>
    <b v="0"/>
    <n v="0"/>
    <b v="0"/>
    <s v="publishing/children's books"/>
    <x v="5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n v="1310486518"/>
    <b v="0"/>
    <n v="4"/>
    <b v="0"/>
    <s v="publishing/children's books"/>
    <x v="53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n v="1434582050"/>
    <b v="0"/>
    <n v="3"/>
    <b v="0"/>
    <s v="publishing/children's books"/>
    <x v="60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n v="1330440323"/>
    <b v="0"/>
    <n v="34"/>
    <b v="0"/>
    <s v="publishing/children's books"/>
    <x v="51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n v="1397677790"/>
    <b v="0"/>
    <n v="2"/>
    <b v="0"/>
    <s v="publishing/children's books"/>
    <x v="5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n v="1392569730"/>
    <b v="0"/>
    <n v="33"/>
    <b v="0"/>
    <s v="publishing/children's books"/>
    <x v="54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n v="1355489140"/>
    <b v="0"/>
    <n v="0"/>
    <b v="0"/>
    <s v="publishing/children's books"/>
    <x v="5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n v="1379710294"/>
    <b v="0"/>
    <n v="0"/>
    <b v="0"/>
    <s v="publishing/children's books"/>
    <x v="5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n v="1460666721"/>
    <b v="0"/>
    <n v="1"/>
    <b v="0"/>
    <s v="publishing/children's books"/>
    <x v="5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n v="1360119728"/>
    <b v="0"/>
    <n v="13"/>
    <b v="0"/>
    <s v="publishing/children's books"/>
    <x v="51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n v="1321402754"/>
    <b v="0"/>
    <n v="2"/>
    <b v="0"/>
    <s v="publishing/children's books"/>
    <x v="56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n v="1431414476"/>
    <b v="0"/>
    <n v="36"/>
    <b v="0"/>
    <s v="publishing/children's books"/>
    <x v="59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n v="1434557004"/>
    <b v="0"/>
    <n v="1"/>
    <b v="0"/>
    <s v="publishing/children's books"/>
    <x v="5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n v="1406417306"/>
    <b v="0"/>
    <n v="15"/>
    <b v="0"/>
    <s v="publishing/children's books"/>
    <x v="73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n v="1445609021"/>
    <b v="0"/>
    <n v="1"/>
    <b v="0"/>
    <s v="publishing/children's books"/>
    <x v="53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s v="IT"/>
    <s v="EUR"/>
    <x v="2776"/>
    <n v="1486550688"/>
    <b v="0"/>
    <n v="0"/>
    <b v="0"/>
    <s v="publishing/children's books"/>
    <x v="5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n v="1421274954"/>
    <b v="0"/>
    <n v="28"/>
    <b v="1"/>
    <s v="theater/plays"/>
    <x v="2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n v="1421964718"/>
    <b v="0"/>
    <n v="18"/>
    <b v="1"/>
    <s v="theater/plays"/>
    <x v="28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n v="1428583846"/>
    <b v="0"/>
    <n v="61"/>
    <b v="1"/>
    <s v="theater/plays"/>
    <x v="41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n v="1412794443"/>
    <b v="0"/>
    <n v="108"/>
    <b v="1"/>
    <s v="theater/plays"/>
    <x v="17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n v="1467865967"/>
    <b v="0"/>
    <n v="142"/>
    <b v="1"/>
    <s v="theater/plays"/>
    <x v="2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x v="1889"/>
    <x v="0"/>
    <s v="GB"/>
    <s v="GBP"/>
    <x v="2782"/>
    <n v="1403703580"/>
    <b v="0"/>
    <n v="74"/>
    <b v="1"/>
    <s v="theater/plays"/>
    <x v="90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n v="1403066752"/>
    <b v="0"/>
    <n v="38"/>
    <b v="1"/>
    <s v="theater/plays"/>
    <x v="28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s v="US"/>
    <s v="USD"/>
    <x v="2784"/>
    <n v="1467219043"/>
    <b v="0"/>
    <n v="20"/>
    <b v="1"/>
    <s v="theater/plays"/>
    <x v="3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x v="1891"/>
    <x v="0"/>
    <s v="US"/>
    <s v="USD"/>
    <x v="2785"/>
    <n v="1424477934"/>
    <b v="0"/>
    <n v="24"/>
    <b v="1"/>
    <s v="theater/plays"/>
    <x v="7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n v="1421101903"/>
    <b v="0"/>
    <n v="66"/>
    <b v="1"/>
    <s v="theater/plays"/>
    <x v="2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n v="1470778559"/>
    <b v="0"/>
    <n v="28"/>
    <b v="1"/>
    <s v="theater/plays"/>
    <x v="3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n v="1435469559"/>
    <b v="0"/>
    <n v="24"/>
    <b v="1"/>
    <s v="theater/plays"/>
    <x v="29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n v="1434881005"/>
    <b v="0"/>
    <n v="73"/>
    <b v="1"/>
    <s v="theater/plays"/>
    <x v="38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n v="1455640559"/>
    <b v="0"/>
    <n v="3"/>
    <b v="1"/>
    <s v="theater/plays"/>
    <x v="95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n v="1400675841"/>
    <b v="0"/>
    <n v="20"/>
    <b v="1"/>
    <s v="theater/plays"/>
    <x v="3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n v="1401972028"/>
    <b v="0"/>
    <n v="21"/>
    <b v="1"/>
    <s v="theater/plays"/>
    <x v="31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n v="1402266840"/>
    <b v="0"/>
    <n v="94"/>
    <b v="1"/>
    <s v="theater/plays"/>
    <x v="3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n v="1437063121"/>
    <b v="0"/>
    <n v="139"/>
    <b v="1"/>
    <s v="theater/plays"/>
    <x v="7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n v="1463466070"/>
    <b v="0"/>
    <n v="130"/>
    <b v="1"/>
    <s v="theater/plays"/>
    <x v="16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n v="1415193366"/>
    <b v="0"/>
    <n v="31"/>
    <b v="1"/>
    <s v="theater/plays"/>
    <x v="18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s v="AU"/>
    <s v="AUD"/>
    <x v="2797"/>
    <n v="1411019409"/>
    <b v="0"/>
    <n v="13"/>
    <b v="1"/>
    <s v="theater/plays"/>
    <x v="18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n v="1436283107"/>
    <b v="0"/>
    <n v="90"/>
    <b v="1"/>
    <s v="theater/plays"/>
    <x v="21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n v="1433295276"/>
    <b v="0"/>
    <n v="141"/>
    <b v="1"/>
    <s v="theater/plays"/>
    <x v="30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n v="1409395990"/>
    <b v="0"/>
    <n v="23"/>
    <b v="1"/>
    <s v="theater/plays"/>
    <x v="41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n v="1438085273"/>
    <b v="0"/>
    <n v="18"/>
    <b v="1"/>
    <s v="theater/plays"/>
    <x v="5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n v="1435645490"/>
    <b v="0"/>
    <n v="76"/>
    <b v="1"/>
    <s v="theater/plays"/>
    <x v="20"/>
    <n v="44.25"/>
    <x v="1"/>
    <x v="6"/>
    <x v="2806"/>
    <d v="2015-08-05T11:00:00"/>
    <x v="0"/>
  </r>
  <r>
    <n v="2807"/>
    <s v="The Commission Theatre Co."/>
    <s v="Bringing Shakespeare back to the Playwrights"/>
    <x v="10"/>
    <x v="540"/>
    <x v="0"/>
    <s v="US"/>
    <s v="USD"/>
    <x v="2803"/>
    <n v="1433019438"/>
    <b v="0"/>
    <n v="93"/>
    <b v="1"/>
    <s v="theater/plays"/>
    <x v="9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n v="1437682735"/>
    <b v="0"/>
    <n v="69"/>
    <b v="1"/>
    <s v="theater/plays"/>
    <x v="8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n v="1458647725"/>
    <b v="0"/>
    <n v="21"/>
    <b v="1"/>
    <s v="theater/plays"/>
    <x v="21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n v="1398828064"/>
    <b v="0"/>
    <n v="57"/>
    <b v="1"/>
    <s v="theater/plays"/>
    <x v="29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n v="1422100503"/>
    <b v="0"/>
    <n v="108"/>
    <b v="1"/>
    <s v="theater/plays"/>
    <x v="8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n v="1424368298"/>
    <b v="0"/>
    <n v="83"/>
    <b v="1"/>
    <s v="theater/plays"/>
    <x v="40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n v="1479577761"/>
    <b v="0"/>
    <n v="96"/>
    <b v="1"/>
    <s v="theater/plays"/>
    <x v="30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n v="1428572115"/>
    <b v="0"/>
    <n v="64"/>
    <b v="1"/>
    <s v="theater/plays"/>
    <x v="29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n v="1468003109"/>
    <b v="0"/>
    <n v="14"/>
    <b v="1"/>
    <s v="theater/plays"/>
    <x v="186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n v="1435921992"/>
    <b v="0"/>
    <n v="169"/>
    <b v="1"/>
    <s v="theater/plays"/>
    <x v="24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n v="1421680462"/>
    <b v="0"/>
    <n v="33"/>
    <b v="1"/>
    <s v="theater/plays"/>
    <x v="22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n v="1441290086"/>
    <b v="0"/>
    <n v="102"/>
    <b v="1"/>
    <s v="theater/plays"/>
    <x v="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n v="1431693409"/>
    <b v="0"/>
    <n v="104"/>
    <b v="1"/>
    <s v="theater/plays"/>
    <x v="2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n v="1454337589"/>
    <b v="0"/>
    <n v="20"/>
    <b v="1"/>
    <s v="theater/plays"/>
    <x v="104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n v="1408918135"/>
    <b v="0"/>
    <n v="35"/>
    <b v="1"/>
    <s v="theater/plays"/>
    <x v="8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n v="1424881492"/>
    <b v="0"/>
    <n v="94"/>
    <b v="1"/>
    <s v="theater/plays"/>
    <x v="8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n v="1425428206"/>
    <b v="0"/>
    <n v="14"/>
    <b v="1"/>
    <s v="theater/plays"/>
    <x v="39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n v="1431412196"/>
    <b v="0"/>
    <n v="15"/>
    <b v="1"/>
    <s v="theater/plays"/>
    <x v="16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n v="1446663686"/>
    <b v="0"/>
    <n v="51"/>
    <b v="1"/>
    <s v="theater/plays"/>
    <x v="3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n v="1434415812"/>
    <b v="0"/>
    <n v="19"/>
    <b v="1"/>
    <s v="theater/plays"/>
    <x v="29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n v="1462379066"/>
    <b v="0"/>
    <n v="23"/>
    <b v="1"/>
    <s v="theater/plays"/>
    <x v="28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n v="1441606869"/>
    <b v="0"/>
    <n v="97"/>
    <b v="1"/>
    <s v="theater/plays"/>
    <x v="8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n v="1462443918"/>
    <b v="0"/>
    <n v="76"/>
    <b v="1"/>
    <s v="theater/plays"/>
    <x v="13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s v="US"/>
    <s v="USD"/>
    <x v="2826"/>
    <n v="1398802148"/>
    <b v="0"/>
    <n v="11"/>
    <b v="1"/>
    <s v="theater/plays"/>
    <x v="8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n v="1434484070"/>
    <b v="0"/>
    <n v="52"/>
    <b v="1"/>
    <s v="theater/plays"/>
    <x v="38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n v="1414342894"/>
    <b v="0"/>
    <n v="95"/>
    <b v="1"/>
    <s v="theater/plays"/>
    <x v="41"/>
    <n v="30.19"/>
    <x v="1"/>
    <x v="6"/>
    <x v="2832"/>
    <d v="2014-11-23T22:00:00"/>
    <x v="3"/>
  </r>
  <r>
    <n v="2833"/>
    <s v="Star Man Rocket Man"/>
    <s v="A new play about exploring outer space"/>
    <x v="200"/>
    <x v="1920"/>
    <x v="0"/>
    <s v="US"/>
    <s v="USD"/>
    <x v="2829"/>
    <n v="1442804633"/>
    <b v="0"/>
    <n v="35"/>
    <b v="1"/>
    <s v="theater/plays"/>
    <x v="29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n v="1421362930"/>
    <b v="0"/>
    <n v="21"/>
    <b v="1"/>
    <s v="theater/plays"/>
    <x v="106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n v="1446742417"/>
    <b v="0"/>
    <n v="93"/>
    <b v="1"/>
    <s v="theater/plays"/>
    <x v="229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n v="1484115418"/>
    <b v="0"/>
    <n v="11"/>
    <b v="1"/>
    <s v="theater/plays"/>
    <x v="29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n v="1446241684"/>
    <b v="0"/>
    <n v="21"/>
    <b v="1"/>
    <s v="theater/plays"/>
    <x v="8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n v="1406039696"/>
    <b v="0"/>
    <n v="54"/>
    <b v="1"/>
    <s v="theater/plays"/>
    <x v="28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n v="1406958354"/>
    <b v="0"/>
    <n v="31"/>
    <b v="1"/>
    <s v="theater/plays"/>
    <x v="38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n v="1424825479"/>
    <b v="0"/>
    <n v="132"/>
    <b v="1"/>
    <s v="theater/plays"/>
    <x v="3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n v="1444844697"/>
    <b v="0"/>
    <n v="1"/>
    <b v="0"/>
    <s v="theater/plays"/>
    <x v="60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n v="1401058295"/>
    <b v="0"/>
    <n v="0"/>
    <b v="0"/>
    <s v="theater/plays"/>
    <x v="5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n v="1462210950"/>
    <b v="0"/>
    <n v="0"/>
    <b v="0"/>
    <s v="theater/plays"/>
    <x v="5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n v="1480943180"/>
    <b v="0"/>
    <n v="1"/>
    <b v="0"/>
    <s v="theater/plays"/>
    <x v="62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n v="1428539033"/>
    <b v="0"/>
    <n v="39"/>
    <b v="0"/>
    <s v="theater/plays"/>
    <x v="188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n v="1429029394"/>
    <b v="0"/>
    <n v="0"/>
    <b v="0"/>
    <s v="theater/plays"/>
    <x v="5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n v="1458847265"/>
    <b v="0"/>
    <n v="0"/>
    <b v="0"/>
    <s v="theater/plays"/>
    <x v="5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n v="1430321659"/>
    <b v="0"/>
    <n v="3"/>
    <b v="0"/>
    <s v="theater/plays"/>
    <x v="5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n v="1458814600"/>
    <b v="0"/>
    <n v="1"/>
    <b v="0"/>
    <s v="theater/plays"/>
    <x v="60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n v="1407370211"/>
    <b v="0"/>
    <n v="13"/>
    <b v="0"/>
    <s v="theater/plays"/>
    <x v="65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n v="1453334629"/>
    <b v="0"/>
    <n v="0"/>
    <b v="0"/>
    <s v="theater/plays"/>
    <x v="5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n v="1400720703"/>
    <b v="0"/>
    <n v="6"/>
    <b v="0"/>
    <s v="theater/plays"/>
    <x v="53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n v="1405485297"/>
    <b v="0"/>
    <n v="0"/>
    <b v="0"/>
    <s v="theater/plays"/>
    <x v="5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n v="1429290719"/>
    <b v="0"/>
    <n v="14"/>
    <b v="0"/>
    <s v="theater/plays"/>
    <x v="7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n v="1451607071"/>
    <b v="0"/>
    <n v="5"/>
    <b v="0"/>
    <s v="theater/plays"/>
    <x v="119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n v="1433897647"/>
    <b v="0"/>
    <n v="6"/>
    <b v="0"/>
    <s v="theater/plays"/>
    <x v="62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n v="1482444295"/>
    <b v="0"/>
    <n v="15"/>
    <b v="0"/>
    <s v="theater/plays"/>
    <x v="68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n v="1415711095"/>
    <b v="0"/>
    <n v="0"/>
    <b v="0"/>
    <s v="theater/plays"/>
    <x v="5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n v="1439800904"/>
    <b v="0"/>
    <n v="1"/>
    <b v="0"/>
    <s v="theater/plays"/>
    <x v="53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n v="1461179576"/>
    <b v="0"/>
    <n v="9"/>
    <b v="0"/>
    <s v="theater/plays"/>
    <x v="113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n v="1441894248"/>
    <b v="0"/>
    <n v="3"/>
    <b v="0"/>
    <s v="theater/plays"/>
    <x v="188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n v="1401044229"/>
    <b v="0"/>
    <n v="3"/>
    <b v="0"/>
    <s v="theater/plays"/>
    <x v="5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n v="1405095123"/>
    <b v="0"/>
    <n v="1"/>
    <b v="0"/>
    <s v="theater/plays"/>
    <x v="50"/>
    <n v="20"/>
    <x v="1"/>
    <x v="6"/>
    <x v="2863"/>
    <d v="2014-09-09T16:12:03"/>
    <x v="3"/>
  </r>
  <r>
    <n v="2864"/>
    <s v="'Haunting Julia' by Alan Ayckbourn"/>
    <s v="Accessible, original theatre for all!"/>
    <x v="30"/>
    <x v="130"/>
    <x v="2"/>
    <s v="GB"/>
    <s v="GBP"/>
    <x v="2860"/>
    <n v="1434552207"/>
    <b v="0"/>
    <n v="3"/>
    <b v="0"/>
    <s v="theater/plays"/>
    <x v="53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n v="1415328259"/>
    <b v="0"/>
    <n v="0"/>
    <b v="0"/>
    <s v="theater/plays"/>
    <x v="5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n v="1473893721"/>
    <b v="0"/>
    <n v="2"/>
    <b v="0"/>
    <s v="theater/plays"/>
    <x v="60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n v="1465533672"/>
    <b v="0"/>
    <n v="10"/>
    <b v="0"/>
    <s v="theater/plays"/>
    <x v="68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n v="1473105054"/>
    <b v="0"/>
    <n v="60"/>
    <b v="0"/>
    <s v="theater/plays"/>
    <x v="7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n v="1466345681"/>
    <b v="0"/>
    <n v="5"/>
    <b v="0"/>
    <s v="theater/plays"/>
    <x v="60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n v="1397709165"/>
    <b v="0"/>
    <n v="9"/>
    <b v="0"/>
    <s v="theater/plays"/>
    <x v="77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n v="1417455813"/>
    <b v="0"/>
    <n v="13"/>
    <b v="0"/>
    <s v="theater/plays"/>
    <x v="62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s v="US"/>
    <s v="USD"/>
    <x v="2868"/>
    <n v="1429584438"/>
    <b v="0"/>
    <n v="0"/>
    <b v="0"/>
    <s v="theater/plays"/>
    <x v="5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n v="1419881831"/>
    <b v="0"/>
    <n v="8"/>
    <b v="0"/>
    <s v="theater/plays"/>
    <x v="151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n v="1482092186"/>
    <b v="0"/>
    <n v="3"/>
    <b v="0"/>
    <s v="theater/plays"/>
    <x v="62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n v="1459825493"/>
    <b v="0"/>
    <n v="3"/>
    <b v="0"/>
    <s v="theater/plays"/>
    <x v="5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n v="1434477079"/>
    <b v="0"/>
    <n v="0"/>
    <b v="0"/>
    <s v="theater/plays"/>
    <x v="5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n v="1477781724"/>
    <b v="0"/>
    <n v="6"/>
    <b v="0"/>
    <s v="theater/plays"/>
    <x v="57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n v="1430750795"/>
    <b v="0"/>
    <n v="4"/>
    <b v="0"/>
    <s v="theater/plays"/>
    <x v="53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n v="1450718661"/>
    <b v="0"/>
    <n v="1"/>
    <b v="0"/>
    <s v="theater/plays"/>
    <x v="5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n v="1436305452"/>
    <b v="0"/>
    <n v="29"/>
    <b v="0"/>
    <s v="theater/plays"/>
    <x v="61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n v="1412432436"/>
    <b v="0"/>
    <n v="0"/>
    <b v="0"/>
    <s v="theater/plays"/>
    <x v="5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n v="1459520318"/>
    <b v="0"/>
    <n v="4"/>
    <b v="0"/>
    <s v="theater/plays"/>
    <x v="122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n v="1451684437"/>
    <b v="0"/>
    <n v="5"/>
    <b v="0"/>
    <s v="theater/plays"/>
    <x v="118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n v="1415208435"/>
    <b v="0"/>
    <n v="4"/>
    <b v="0"/>
    <s v="theater/plays"/>
    <x v="5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x v="176"/>
    <x v="2"/>
    <s v="US"/>
    <s v="USD"/>
    <x v="2881"/>
    <n v="1423705801"/>
    <b v="0"/>
    <n v="5"/>
    <b v="0"/>
    <s v="theater/plays"/>
    <x v="69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n v="1442243484"/>
    <b v="0"/>
    <n v="1"/>
    <b v="0"/>
    <s v="theater/plays"/>
    <x v="62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n v="1418379324"/>
    <b v="0"/>
    <n v="1"/>
    <b v="0"/>
    <s v="theater/plays"/>
    <x v="5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n v="1412945440"/>
    <b v="0"/>
    <n v="0"/>
    <b v="0"/>
    <s v="theater/plays"/>
    <x v="5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n v="1406752985"/>
    <b v="0"/>
    <n v="14"/>
    <b v="0"/>
    <s v="theater/plays"/>
    <x v="151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n v="1405100992"/>
    <b v="0"/>
    <n v="3"/>
    <b v="0"/>
    <s v="theater/plays"/>
    <x v="60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n v="1455570728"/>
    <b v="0"/>
    <n v="10"/>
    <b v="0"/>
    <s v="theater/plays"/>
    <x v="56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n v="1408381704"/>
    <b v="0"/>
    <n v="17"/>
    <b v="0"/>
    <s v="theater/plays"/>
    <x v="114"/>
    <n v="29.41"/>
    <x v="1"/>
    <x v="6"/>
    <x v="2892"/>
    <d v="2014-08-25T21:00:00"/>
    <x v="3"/>
  </r>
  <r>
    <n v="2893"/>
    <s v="REDISCOVERING KIA THE PLAY"/>
    <s v="Fundraising for REDISCOVERING KIA THE PLAY"/>
    <x v="10"/>
    <x v="379"/>
    <x v="2"/>
    <s v="US"/>
    <s v="USD"/>
    <x v="2889"/>
    <n v="1415644395"/>
    <b v="0"/>
    <n v="2"/>
    <b v="0"/>
    <s v="theater/plays"/>
    <x v="60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x v="117"/>
    <x v="2"/>
    <s v="US"/>
    <s v="USD"/>
    <x v="2890"/>
    <n v="1422920415"/>
    <b v="0"/>
    <n v="0"/>
    <b v="0"/>
    <s v="theater/plays"/>
    <x v="5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n v="1403356792"/>
    <b v="0"/>
    <n v="4"/>
    <b v="0"/>
    <s v="theater/plays"/>
    <x v="62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n v="1480283321"/>
    <b v="0"/>
    <n v="12"/>
    <b v="0"/>
    <s v="theater/plays"/>
    <x v="70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n v="1441985458"/>
    <b v="0"/>
    <n v="3"/>
    <b v="0"/>
    <s v="theater/plays"/>
    <x v="62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n v="1443715053"/>
    <b v="0"/>
    <n v="12"/>
    <b v="0"/>
    <s v="theater/plays"/>
    <x v="65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n v="1464141158"/>
    <b v="0"/>
    <n v="0"/>
    <b v="0"/>
    <s v="theater/plays"/>
    <x v="5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n v="1404970632"/>
    <b v="0"/>
    <n v="7"/>
    <b v="0"/>
    <s v="theater/plays"/>
    <x v="353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n v="1418161339"/>
    <b v="0"/>
    <n v="2"/>
    <b v="0"/>
    <s v="theater/plays"/>
    <x v="60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n v="1437820396"/>
    <b v="0"/>
    <n v="1"/>
    <b v="0"/>
    <s v="theater/plays"/>
    <x v="5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n v="1436587218"/>
    <b v="0"/>
    <n v="4"/>
    <b v="0"/>
    <s v="theater/plays"/>
    <x v="60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n v="1414538031"/>
    <b v="0"/>
    <n v="4"/>
    <b v="0"/>
    <s v="theater/plays"/>
    <x v="62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n v="1472001713"/>
    <b v="0"/>
    <n v="17"/>
    <b v="0"/>
    <s v="theater/plays"/>
    <x v="82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n v="1436888066"/>
    <b v="0"/>
    <n v="7"/>
    <b v="0"/>
    <s v="theater/plays"/>
    <x v="114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n v="1458075837"/>
    <b v="0"/>
    <n v="2"/>
    <b v="0"/>
    <s v="theater/plays"/>
    <x v="5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n v="1462815219"/>
    <b v="0"/>
    <n v="5"/>
    <b v="0"/>
    <s v="theater/plays"/>
    <x v="56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n v="1413527001"/>
    <b v="0"/>
    <n v="1"/>
    <b v="0"/>
    <s v="theater/plays"/>
    <x v="5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n v="1428955887"/>
    <b v="0"/>
    <n v="1"/>
    <b v="0"/>
    <s v="theater/plays"/>
    <x v="5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n v="1431973626"/>
    <b v="0"/>
    <n v="14"/>
    <b v="0"/>
    <s v="theater/plays"/>
    <x v="121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n v="1450235374"/>
    <b v="0"/>
    <n v="26"/>
    <b v="0"/>
    <s v="theater/plays"/>
    <x v="51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n v="1404857339"/>
    <b v="0"/>
    <n v="2"/>
    <b v="0"/>
    <s v="theater/plays"/>
    <x v="5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s v="GB"/>
    <s v="GBP"/>
    <x v="2910"/>
    <n v="1421185594"/>
    <b v="0"/>
    <n v="1"/>
    <b v="0"/>
    <s v="theater/plays"/>
    <x v="5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n v="1455528790"/>
    <b v="0"/>
    <n v="3"/>
    <b v="0"/>
    <s v="theater/plays"/>
    <x v="220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n v="1398511589"/>
    <b v="0"/>
    <n v="7"/>
    <b v="0"/>
    <s v="theater/plays"/>
    <x v="59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n v="1440826647"/>
    <b v="0"/>
    <n v="9"/>
    <b v="0"/>
    <s v="theater/plays"/>
    <x v="66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n v="1443712007"/>
    <b v="0"/>
    <n v="20"/>
    <b v="0"/>
    <s v="theater/plays"/>
    <x v="11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n v="1404658329"/>
    <b v="0"/>
    <n v="6"/>
    <b v="0"/>
    <s v="theater/plays"/>
    <x v="114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n v="1424718070"/>
    <b v="0"/>
    <n v="13"/>
    <b v="0"/>
    <s v="theater/plays"/>
    <x v="11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n v="1409087804"/>
    <b v="0"/>
    <n v="3"/>
    <b v="1"/>
    <s v="theater/musical"/>
    <x v="32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n v="1428094727"/>
    <b v="0"/>
    <n v="6"/>
    <b v="1"/>
    <s v="theater/musical"/>
    <x v="8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n v="1420774779"/>
    <b v="0"/>
    <n v="10"/>
    <b v="1"/>
    <s v="theater/musical"/>
    <x v="8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n v="1428585710"/>
    <b v="0"/>
    <n v="147"/>
    <b v="1"/>
    <s v="theater/musical"/>
    <x v="3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n v="1407852068"/>
    <b v="0"/>
    <n v="199"/>
    <b v="1"/>
    <s v="theater/musical"/>
    <x v="21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n v="1423506179"/>
    <b v="0"/>
    <n v="50"/>
    <b v="1"/>
    <s v="theater/musical"/>
    <x v="10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n v="1402934629"/>
    <b v="0"/>
    <n v="21"/>
    <b v="1"/>
    <s v="theater/musical"/>
    <x v="26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n v="1454543846"/>
    <b v="0"/>
    <n v="24"/>
    <b v="1"/>
    <s v="theater/musical"/>
    <x v="8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n v="1398432758"/>
    <b v="0"/>
    <n v="32"/>
    <b v="1"/>
    <s v="theater/musical"/>
    <x v="21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n v="1428415264"/>
    <b v="0"/>
    <n v="62"/>
    <b v="1"/>
    <s v="theater/musical"/>
    <x v="7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n v="1408604363"/>
    <b v="0"/>
    <n v="9"/>
    <b v="1"/>
    <s v="theater/musical"/>
    <x v="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n v="1421812637"/>
    <b v="0"/>
    <n v="38"/>
    <b v="1"/>
    <s v="theater/musical"/>
    <x v="2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n v="1462489053"/>
    <b v="0"/>
    <n v="54"/>
    <b v="1"/>
    <s v="theater/musical"/>
    <x v="3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n v="1400253364"/>
    <b v="0"/>
    <n v="37"/>
    <b v="1"/>
    <s v="theater/musical"/>
    <x v="29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n v="1467468008"/>
    <b v="0"/>
    <n v="39"/>
    <b v="1"/>
    <s v="theater/musical"/>
    <x v="7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n v="1412091423"/>
    <b v="0"/>
    <n v="34"/>
    <b v="1"/>
    <s v="theater/musical"/>
    <x v="30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x v="41"/>
    <x v="0"/>
    <s v="GB"/>
    <s v="GBP"/>
    <x v="2933"/>
    <n v="1402657113"/>
    <b v="0"/>
    <n v="55"/>
    <b v="1"/>
    <s v="theater/musical"/>
    <x v="18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n v="1420044814"/>
    <b v="0"/>
    <n v="32"/>
    <b v="1"/>
    <s v="theater/musical"/>
    <x v="7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n v="1406316312"/>
    <b v="0"/>
    <n v="25"/>
    <b v="1"/>
    <s v="theater/musical"/>
    <x v="3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n v="1418150018"/>
    <b v="0"/>
    <n v="33"/>
    <b v="1"/>
    <s v="theater/musical"/>
    <x v="13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n v="1422658955"/>
    <b v="0"/>
    <n v="1"/>
    <b v="0"/>
    <s v="theater/spaces"/>
    <x v="5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n v="1448565459"/>
    <b v="0"/>
    <n v="202"/>
    <b v="0"/>
    <s v="theater/spaces"/>
    <x v="68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n v="1426302380"/>
    <b v="0"/>
    <n v="0"/>
    <b v="0"/>
    <s v="theater/spaces"/>
    <x v="5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n v="1431122198"/>
    <b v="0"/>
    <n v="1"/>
    <b v="0"/>
    <s v="theater/spaces"/>
    <x v="60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n v="1429845660"/>
    <b v="0"/>
    <n v="0"/>
    <b v="0"/>
    <s v="theater/spaces"/>
    <x v="5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n v="1468673092"/>
    <b v="0"/>
    <n v="2"/>
    <b v="0"/>
    <s v="theater/spaces"/>
    <x v="5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n v="1475760567"/>
    <b v="0"/>
    <n v="13"/>
    <b v="0"/>
    <s v="theater/spaces"/>
    <x v="65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n v="1428075293"/>
    <b v="0"/>
    <n v="9"/>
    <b v="0"/>
    <s v="theater/spaces"/>
    <x v="5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n v="1445370317"/>
    <b v="0"/>
    <n v="2"/>
    <b v="0"/>
    <s v="theater/spaces"/>
    <x v="56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n v="1450946752"/>
    <b v="0"/>
    <n v="0"/>
    <b v="0"/>
    <s v="theater/spaces"/>
    <x v="5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n v="1408648573"/>
    <b v="0"/>
    <n v="58"/>
    <b v="0"/>
    <s v="theater/spaces"/>
    <x v="53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n v="1473957239"/>
    <b v="0"/>
    <n v="8"/>
    <b v="0"/>
    <s v="theater/spaces"/>
    <x v="59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n v="1441738821"/>
    <b v="0"/>
    <n v="3"/>
    <b v="0"/>
    <s v="theater/spaces"/>
    <x v="5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n v="1487944803"/>
    <b v="0"/>
    <n v="0"/>
    <b v="0"/>
    <s v="theater/spaces"/>
    <x v="5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n v="1431884849"/>
    <b v="0"/>
    <n v="11"/>
    <b v="0"/>
    <s v="theater/spaces"/>
    <x v="64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n v="1459810850"/>
    <b v="0"/>
    <n v="20"/>
    <b v="0"/>
    <s v="theater/spaces"/>
    <x v="123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n v="1422317772"/>
    <b v="0"/>
    <n v="3"/>
    <b v="0"/>
    <s v="theater/spaces"/>
    <x v="53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n v="1457548917"/>
    <b v="0"/>
    <n v="0"/>
    <b v="0"/>
    <s v="theater/spaces"/>
    <x v="5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n v="1462666325"/>
    <b v="0"/>
    <n v="0"/>
    <b v="0"/>
    <s v="theater/spaces"/>
    <x v="5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n v="1407867023"/>
    <b v="0"/>
    <n v="0"/>
    <b v="0"/>
    <s v="theater/spaces"/>
    <x v="5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n v="1424927159"/>
    <b v="0"/>
    <n v="108"/>
    <b v="1"/>
    <s v="theater/plays"/>
    <x v="5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n v="1422769906"/>
    <b v="0"/>
    <n v="20"/>
    <b v="1"/>
    <s v="theater/plays"/>
    <x v="108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n v="1433243824"/>
    <b v="0"/>
    <n v="98"/>
    <b v="1"/>
    <s v="theater/plays"/>
    <x v="13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n v="1404769819"/>
    <b v="0"/>
    <n v="196"/>
    <b v="1"/>
    <s v="theater/plays"/>
    <x v="7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n v="1433698233"/>
    <b v="0"/>
    <n v="39"/>
    <b v="1"/>
    <s v="theater/plays"/>
    <x v="15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n v="1439833412"/>
    <b v="0"/>
    <n v="128"/>
    <b v="1"/>
    <s v="theater/plays"/>
    <x v="35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n v="1423284292"/>
    <b v="0"/>
    <n v="71"/>
    <b v="1"/>
    <s v="theater/plays"/>
    <x v="35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n v="1470227660"/>
    <b v="0"/>
    <n v="47"/>
    <b v="1"/>
    <s v="theater/plays"/>
    <x v="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n v="1428087153"/>
    <b v="0"/>
    <n v="17"/>
    <b v="1"/>
    <s v="theater/plays"/>
    <x v="200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n v="1403107451"/>
    <b v="0"/>
    <n v="91"/>
    <b v="1"/>
    <s v="theater/plays"/>
    <x v="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n v="1406908078"/>
    <b v="0"/>
    <n v="43"/>
    <b v="1"/>
    <s v="theater/plays"/>
    <x v="8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x v="1975"/>
    <x v="0"/>
    <s v="US"/>
    <s v="USD"/>
    <x v="2968"/>
    <n v="1479609520"/>
    <b v="0"/>
    <n v="17"/>
    <b v="1"/>
    <s v="theater/plays"/>
    <x v="2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n v="1449171508"/>
    <b v="0"/>
    <n v="33"/>
    <b v="1"/>
    <s v="theater/plays"/>
    <x v="21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n v="1409275671"/>
    <b v="0"/>
    <n v="87"/>
    <b v="1"/>
    <s v="theater/plays"/>
    <x v="21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n v="1414599886"/>
    <b v="0"/>
    <n v="113"/>
    <b v="1"/>
    <s v="theater/plays"/>
    <x v="8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n v="1456421530"/>
    <b v="0"/>
    <n v="14"/>
    <b v="1"/>
    <s v="theater/plays"/>
    <x v="193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n v="1421960934"/>
    <b v="0"/>
    <n v="30"/>
    <b v="1"/>
    <s v="theater/plays"/>
    <x v="35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n v="1412954547"/>
    <b v="0"/>
    <n v="16"/>
    <b v="1"/>
    <s v="theater/plays"/>
    <x v="32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n v="1419104823"/>
    <b v="0"/>
    <n v="46"/>
    <b v="1"/>
    <s v="theater/plays"/>
    <x v="7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n v="1438639130"/>
    <b v="0"/>
    <n v="24"/>
    <b v="1"/>
    <s v="theater/plays"/>
    <x v="15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n v="1439126756"/>
    <b v="1"/>
    <n v="97"/>
    <b v="1"/>
    <s v="theater/spaces"/>
    <x v="32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n v="1452616143"/>
    <b v="1"/>
    <n v="59"/>
    <b v="1"/>
    <s v="theater/spaces"/>
    <x v="21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n v="1410534636"/>
    <b v="1"/>
    <n v="1095"/>
    <b v="1"/>
    <s v="theater/spaces"/>
    <x v="92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n v="1469428881"/>
    <b v="1"/>
    <n v="218"/>
    <b v="1"/>
    <s v="theater/spaces"/>
    <x v="8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n v="1476228128"/>
    <b v="0"/>
    <n v="111"/>
    <b v="1"/>
    <s v="theater/spaces"/>
    <x v="108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n v="1456920006"/>
    <b v="0"/>
    <n v="56"/>
    <b v="1"/>
    <s v="theater/spaces"/>
    <x v="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n v="1473837751"/>
    <b v="0"/>
    <n v="265"/>
    <b v="1"/>
    <s v="theater/spaces"/>
    <x v="5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n v="1463820081"/>
    <b v="0"/>
    <n v="28"/>
    <b v="1"/>
    <s v="theater/spaces"/>
    <x v="8"/>
    <n v="35.71"/>
    <x v="1"/>
    <x v="38"/>
    <x v="2988"/>
    <d v="2016-06-20T08:41:21"/>
    <x v="2"/>
  </r>
  <r>
    <n v="2989"/>
    <s v="Let's Light Up The Gem!"/>
    <s v="Bring the movies back to Bethel, Maine."/>
    <x v="22"/>
    <x v="1987"/>
    <x v="0"/>
    <s v="US"/>
    <s v="USD"/>
    <x v="2985"/>
    <n v="1448756962"/>
    <b v="0"/>
    <n v="364"/>
    <b v="1"/>
    <s v="theater/spaces"/>
    <x v="93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n v="1449150420"/>
    <b v="0"/>
    <n v="27"/>
    <b v="1"/>
    <s v="theater/spaces"/>
    <x v="8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n v="1483646730"/>
    <b v="0"/>
    <n v="93"/>
    <b v="1"/>
    <s v="theater/spaces"/>
    <x v="3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n v="1473445510"/>
    <b v="0"/>
    <n v="64"/>
    <b v="1"/>
    <s v="theater/spaces"/>
    <x v="2"/>
    <n v="48.98"/>
    <x v="1"/>
    <x v="38"/>
    <x v="2992"/>
    <d v="2016-10-09T18:25:10"/>
    <x v="2"/>
  </r>
  <r>
    <n v="2993"/>
    <s v="TRUE WEST: Think, Dog! Productions"/>
    <s v="Help us build the Kitchen from Hell!"/>
    <x v="28"/>
    <x v="1141"/>
    <x v="0"/>
    <s v="US"/>
    <s v="USD"/>
    <x v="2989"/>
    <n v="1453406867"/>
    <b v="0"/>
    <n v="22"/>
    <b v="1"/>
    <s v="theater/spaces"/>
    <x v="8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n v="1409743772"/>
    <b v="0"/>
    <n v="59"/>
    <b v="1"/>
    <s v="theater/spaces"/>
    <x v="354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n v="1482249471"/>
    <b v="0"/>
    <n v="249"/>
    <b v="1"/>
    <s v="theater/spaces"/>
    <x v="2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n v="1427493240"/>
    <b v="0"/>
    <n v="392"/>
    <b v="1"/>
    <s v="theater/spaces"/>
    <x v="174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n v="1486661793"/>
    <b v="0"/>
    <n v="115"/>
    <b v="1"/>
    <s v="theater/spaces"/>
    <x v="3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n v="1400474329"/>
    <b v="0"/>
    <n v="433"/>
    <b v="1"/>
    <s v="theater/spaces"/>
    <x v="3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n v="1487094360"/>
    <b v="0"/>
    <n v="20"/>
    <b v="1"/>
    <s v="theater/spaces"/>
    <x v="17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n v="1484682670"/>
    <b v="0"/>
    <n v="8"/>
    <b v="1"/>
    <s v="theater/spaces"/>
    <x v="8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n v="1465853382"/>
    <b v="0"/>
    <n v="175"/>
    <b v="1"/>
    <s v="theater/spaces"/>
    <x v="355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n v="1353960252"/>
    <b v="0"/>
    <n v="104"/>
    <b v="1"/>
    <s v="theater/spaces"/>
    <x v="15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n v="1454098976"/>
    <b v="0"/>
    <n v="17"/>
    <b v="1"/>
    <s v="theater/spaces"/>
    <x v="7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n v="1413493724"/>
    <b v="0"/>
    <n v="277"/>
    <b v="1"/>
    <s v="theater/spaces"/>
    <x v="40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n v="1410019905"/>
    <b v="0"/>
    <n v="118"/>
    <b v="1"/>
    <s v="theater/spaces"/>
    <x v="28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n v="1415988591"/>
    <b v="0"/>
    <n v="97"/>
    <b v="1"/>
    <s v="theater/spaces"/>
    <x v="29"/>
    <n v="88.87"/>
    <x v="1"/>
    <x v="38"/>
    <x v="3006"/>
    <d v="2014-12-14T18:09:51"/>
    <x v="3"/>
  </r>
  <r>
    <n v="3007"/>
    <s v="Bethlem"/>
    <s v="Consuite for 2015 CoreCon.  An adventure into insanity."/>
    <x v="20"/>
    <x v="1144"/>
    <x v="0"/>
    <s v="US"/>
    <s v="USD"/>
    <x v="3002"/>
    <n v="1428124283"/>
    <b v="0"/>
    <n v="20"/>
    <b v="1"/>
    <s v="theater/spaces"/>
    <x v="144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n v="1450760719"/>
    <b v="0"/>
    <n v="26"/>
    <b v="1"/>
    <s v="theater/spaces"/>
    <x v="7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n v="1414417240"/>
    <b v="0"/>
    <n v="128"/>
    <b v="1"/>
    <s v="theater/spaces"/>
    <x v="28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n v="1419364719"/>
    <b v="0"/>
    <n v="15"/>
    <b v="1"/>
    <s v="theater/spaces"/>
    <x v="137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n v="1448536516"/>
    <b v="0"/>
    <n v="25"/>
    <b v="1"/>
    <s v="theater/spaces"/>
    <x v="39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n v="1421772730"/>
    <b v="0"/>
    <n v="55"/>
    <b v="1"/>
    <s v="theater/spaces"/>
    <x v="16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n v="1432325049"/>
    <b v="0"/>
    <n v="107"/>
    <b v="1"/>
    <s v="theater/spaces"/>
    <x v="96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n v="1412737080"/>
    <b v="0"/>
    <n v="557"/>
    <b v="1"/>
    <s v="theater/spaces"/>
    <x v="40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n v="1401125238"/>
    <b v="0"/>
    <n v="40"/>
    <b v="1"/>
    <s v="theater/spaces"/>
    <x v="3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n v="1400504952"/>
    <b v="0"/>
    <n v="36"/>
    <b v="1"/>
    <s v="theater/spaces"/>
    <x v="3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n v="1405974243"/>
    <b v="0"/>
    <n v="159"/>
    <b v="1"/>
    <s v="theater/spaces"/>
    <x v="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n v="1433747376"/>
    <b v="0"/>
    <n v="41"/>
    <b v="1"/>
    <s v="theater/spaces"/>
    <x v="7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n v="1398801620"/>
    <b v="0"/>
    <n v="226"/>
    <b v="1"/>
    <s v="theater/spaces"/>
    <x v="10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n v="1434399533"/>
    <b v="0"/>
    <n v="30"/>
    <b v="1"/>
    <s v="theater/spaces"/>
    <x v="7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n v="1476715869"/>
    <b v="0"/>
    <n v="103"/>
    <b v="1"/>
    <s v="theater/spaces"/>
    <x v="31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n v="1468450409"/>
    <b v="0"/>
    <n v="62"/>
    <b v="1"/>
    <s v="theater/spaces"/>
    <x v="7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n v="1430151186"/>
    <b v="0"/>
    <n v="6"/>
    <b v="1"/>
    <s v="theater/spaces"/>
    <x v="3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n v="1346975475"/>
    <b v="0"/>
    <n v="182"/>
    <b v="1"/>
    <s v="theater/spaces"/>
    <x v="351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n v="1399032813"/>
    <b v="0"/>
    <n v="145"/>
    <b v="1"/>
    <s v="theater/spaces"/>
    <x v="120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n v="1487329292"/>
    <b v="0"/>
    <n v="25"/>
    <b v="1"/>
    <s v="theater/spaces"/>
    <x v="1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n v="1424278451"/>
    <b v="0"/>
    <n v="320"/>
    <b v="1"/>
    <s v="theater/spaces"/>
    <x v="26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n v="1468650025"/>
    <b v="0"/>
    <n v="99"/>
    <b v="1"/>
    <s v="theater/spaces"/>
    <x v="239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n v="1413824447"/>
    <b v="0"/>
    <n v="348"/>
    <b v="1"/>
    <s v="theater/spaces"/>
    <x v="5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n v="1439834171"/>
    <b v="0"/>
    <n v="41"/>
    <b v="1"/>
    <s v="theater/spaces"/>
    <x v="13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n v="1471295447"/>
    <b v="0"/>
    <n v="29"/>
    <b v="1"/>
    <s v="theater/spaces"/>
    <x v="8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n v="1439341459"/>
    <b v="0"/>
    <n v="25"/>
    <b v="1"/>
    <s v="theater/spaces"/>
    <x v="3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n v="1468895925"/>
    <b v="0"/>
    <n v="23"/>
    <b v="1"/>
    <s v="theater/spaces"/>
    <x v="92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n v="1475326255"/>
    <b v="0"/>
    <n v="1260"/>
    <b v="1"/>
    <s v="theater/spaces"/>
    <x v="40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x v="2023"/>
    <x v="0"/>
    <s v="US"/>
    <s v="USD"/>
    <x v="3030"/>
    <n v="1365082009"/>
    <b v="0"/>
    <n v="307"/>
    <b v="1"/>
    <s v="theater/spaces"/>
    <x v="15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n v="1373568644"/>
    <b v="0"/>
    <n v="329"/>
    <b v="1"/>
    <s v="theater/spaces"/>
    <x v="3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n v="1279574773"/>
    <b v="0"/>
    <n v="32"/>
    <b v="1"/>
    <s v="theater/spaces"/>
    <x v="182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n v="1451887397"/>
    <b v="0"/>
    <n v="27"/>
    <b v="1"/>
    <s v="theater/spaces"/>
    <x v="7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n v="1386011038"/>
    <b v="0"/>
    <n v="236"/>
    <b v="1"/>
    <s v="theater/spaces"/>
    <x v="15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n v="1434999621"/>
    <b v="0"/>
    <n v="42"/>
    <b v="1"/>
    <s v="theater/spaces"/>
    <x v="29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s v="US"/>
    <s v="USD"/>
    <x v="3036"/>
    <n v="1450731048"/>
    <b v="0"/>
    <n v="95"/>
    <b v="1"/>
    <s v="theater/spaces"/>
    <x v="5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n v="1441557047"/>
    <b v="0"/>
    <n v="37"/>
    <b v="1"/>
    <s v="theater/spaces"/>
    <x v="30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n v="1426815699"/>
    <b v="0"/>
    <n v="128"/>
    <b v="1"/>
    <s v="theater/spaces"/>
    <x v="5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n v="1453137998"/>
    <b v="0"/>
    <n v="156"/>
    <b v="1"/>
    <s v="theater/spaces"/>
    <x v="15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n v="1406087055"/>
    <b v="0"/>
    <n v="64"/>
    <b v="1"/>
    <s v="theater/spaces"/>
    <x v="18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n v="1407784586"/>
    <b v="0"/>
    <n v="58"/>
    <b v="1"/>
    <s v="theater/spaces"/>
    <x v="87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n v="1457999054"/>
    <b v="0"/>
    <n v="20"/>
    <b v="1"/>
    <s v="theater/spaces"/>
    <x v="328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n v="1417556262"/>
    <b v="0"/>
    <n v="47"/>
    <b v="1"/>
    <s v="theater/spaces"/>
    <x v="183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n v="1431649255"/>
    <b v="0"/>
    <n v="54"/>
    <b v="1"/>
    <s v="theater/spaces"/>
    <x v="13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n v="1459828960"/>
    <b v="0"/>
    <n v="9"/>
    <b v="1"/>
    <s v="theater/spaces"/>
    <x v="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n v="1483955945"/>
    <b v="1"/>
    <n v="35"/>
    <b v="0"/>
    <s v="theater/spaces"/>
    <x v="148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n v="1430237094"/>
    <b v="0"/>
    <n v="2"/>
    <b v="0"/>
    <s v="theater/spaces"/>
    <x v="5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n v="1407781013"/>
    <b v="0"/>
    <n v="3"/>
    <b v="0"/>
    <s v="theater/spaces"/>
    <x v="5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n v="1422043154"/>
    <b v="0"/>
    <n v="0"/>
    <b v="0"/>
    <s v="theater/spaces"/>
    <x v="5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n v="1415660390"/>
    <b v="0"/>
    <n v="1"/>
    <b v="0"/>
    <s v="theater/spaces"/>
    <x v="5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n v="1406819784"/>
    <b v="0"/>
    <n v="0"/>
    <b v="0"/>
    <s v="theater/spaces"/>
    <x v="5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n v="1457105811"/>
    <b v="0"/>
    <n v="0"/>
    <b v="0"/>
    <s v="theater/spaces"/>
    <x v="5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n v="1459414740"/>
    <b v="0"/>
    <n v="3"/>
    <b v="0"/>
    <s v="theater/spaces"/>
    <x v="5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n v="1404944846"/>
    <b v="0"/>
    <n v="11"/>
    <b v="0"/>
    <s v="theater/spaces"/>
    <x v="56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n v="1440830134"/>
    <b v="0"/>
    <n v="6"/>
    <b v="0"/>
    <s v="theater/spaces"/>
    <x v="50"/>
    <n v="55.83"/>
    <x v="1"/>
    <x v="38"/>
    <x v="3060"/>
    <d v="2015-09-28T06:35:34"/>
    <x v="0"/>
  </r>
  <r>
    <n v="3061"/>
    <s v="Help Save Parkway Cinemas!"/>
    <s v="Save a historic Local theater."/>
    <x v="80"/>
    <x v="117"/>
    <x v="2"/>
    <s v="US"/>
    <s v="USD"/>
    <x v="3056"/>
    <n v="1405363748"/>
    <b v="0"/>
    <n v="0"/>
    <b v="0"/>
    <s v="theater/spaces"/>
    <x v="5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n v="1441111892"/>
    <b v="0"/>
    <n v="67"/>
    <b v="0"/>
    <s v="theater/spaces"/>
    <x v="356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s v="US"/>
    <s v="USD"/>
    <x v="3058"/>
    <n v="1474150138"/>
    <b v="0"/>
    <n v="23"/>
    <b v="0"/>
    <s v="theater/spaces"/>
    <x v="68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x v="2039"/>
    <x v="2"/>
    <s v="US"/>
    <s v="USD"/>
    <x v="3059"/>
    <n v="1445483246"/>
    <b v="0"/>
    <n v="72"/>
    <b v="0"/>
    <s v="theater/spaces"/>
    <x v="57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n v="1404523172"/>
    <b v="0"/>
    <n v="2"/>
    <b v="0"/>
    <s v="theater/spaces"/>
    <x v="5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n v="1465536537"/>
    <b v="0"/>
    <n v="15"/>
    <b v="0"/>
    <s v="theater/spaces"/>
    <x v="81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n v="1439245879"/>
    <b v="0"/>
    <n v="1"/>
    <b v="0"/>
    <s v="theater/spaces"/>
    <x v="56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n v="1442421352"/>
    <b v="0"/>
    <n v="2"/>
    <b v="0"/>
    <s v="theater/spaces"/>
    <x v="5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n v="1415995234"/>
    <b v="0"/>
    <n v="7"/>
    <b v="0"/>
    <s v="theater/spaces"/>
    <x v="51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n v="1479317769"/>
    <b v="0"/>
    <n v="16"/>
    <b v="0"/>
    <s v="theater/spaces"/>
    <x v="56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n v="1428082481"/>
    <b v="0"/>
    <n v="117"/>
    <b v="0"/>
    <s v="theater/spaces"/>
    <x v="64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n v="1476549262"/>
    <b v="0"/>
    <n v="2"/>
    <b v="0"/>
    <s v="theater/spaces"/>
    <x v="5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n v="1429287900"/>
    <b v="0"/>
    <n v="7"/>
    <b v="0"/>
    <s v="theater/spaces"/>
    <x v="5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n v="1455025359"/>
    <b v="0"/>
    <n v="3"/>
    <b v="0"/>
    <s v="theater/spaces"/>
    <x v="5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n v="1467253640"/>
    <b v="0"/>
    <n v="20"/>
    <b v="0"/>
    <s v="theater/spaces"/>
    <x v="114"/>
    <n v="64.8"/>
    <x v="1"/>
    <x v="38"/>
    <x v="3075"/>
    <d v="2016-08-19T02:27:20"/>
    <x v="2"/>
  </r>
  <r>
    <n v="3076"/>
    <s v="10,000 Hours"/>
    <s v="Helping female comedians get in their 10,000 Hours of practice!"/>
    <x v="3"/>
    <x v="84"/>
    <x v="2"/>
    <s v="US"/>
    <s v="USD"/>
    <x v="3071"/>
    <n v="1439221123"/>
    <b v="0"/>
    <n v="50"/>
    <b v="0"/>
    <s v="theater/spaces"/>
    <x v="77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n v="1485903478"/>
    <b v="0"/>
    <n v="2"/>
    <b v="0"/>
    <s v="theater/spaces"/>
    <x v="5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n v="1422328795"/>
    <b v="0"/>
    <n v="3"/>
    <b v="0"/>
    <s v="theater/spaces"/>
    <x v="5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n v="1424452035"/>
    <b v="0"/>
    <n v="27"/>
    <b v="0"/>
    <s v="theater/spaces"/>
    <x v="60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n v="1414456844"/>
    <b v="0"/>
    <n v="7"/>
    <b v="0"/>
    <s v="theater/spaces"/>
    <x v="5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n v="1440130891"/>
    <b v="0"/>
    <n v="5"/>
    <b v="0"/>
    <s v="theater/spaces"/>
    <x v="5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n v="1445033346"/>
    <b v="0"/>
    <n v="0"/>
    <b v="0"/>
    <s v="theater/spaces"/>
    <x v="5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n v="1406986278"/>
    <b v="0"/>
    <n v="3"/>
    <b v="0"/>
    <s v="theater/spaces"/>
    <x v="5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n v="1428340931"/>
    <b v="0"/>
    <n v="6"/>
    <b v="0"/>
    <s v="theater/spaces"/>
    <x v="81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n v="1440969159"/>
    <b v="0"/>
    <n v="9"/>
    <b v="0"/>
    <s v="theater/spaces"/>
    <x v="53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n v="1434643559"/>
    <b v="0"/>
    <n v="3"/>
    <b v="0"/>
    <s v="theater/spaces"/>
    <x v="5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n v="1477107390"/>
    <b v="0"/>
    <n v="2"/>
    <b v="0"/>
    <s v="theater/spaces"/>
    <x v="60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n v="1418046247"/>
    <b v="0"/>
    <n v="3"/>
    <b v="0"/>
    <s v="theater/spaces"/>
    <x v="5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n v="1465304483"/>
    <b v="0"/>
    <n v="45"/>
    <b v="0"/>
    <s v="theater/spaces"/>
    <x v="61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n v="1425325145"/>
    <b v="0"/>
    <n v="9"/>
    <b v="0"/>
    <s v="theater/spaces"/>
    <x v="62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n v="1468622743"/>
    <b v="0"/>
    <n v="9"/>
    <b v="0"/>
    <s v="theater/spaces"/>
    <x v="63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n v="1441723912"/>
    <b v="0"/>
    <n v="21"/>
    <b v="0"/>
    <s v="theater/spaces"/>
    <x v="60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n v="1398980941"/>
    <b v="0"/>
    <n v="17"/>
    <b v="0"/>
    <s v="theater/spaces"/>
    <x v="61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n v="1437591956"/>
    <b v="0"/>
    <n v="1"/>
    <b v="0"/>
    <s v="theater/spaces"/>
    <x v="5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n v="1464827780"/>
    <b v="0"/>
    <n v="1"/>
    <b v="0"/>
    <s v="theater/spaces"/>
    <x v="5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n v="1429559326"/>
    <b v="0"/>
    <n v="14"/>
    <b v="0"/>
    <s v="theater/spaces"/>
    <x v="65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n v="1474027501"/>
    <b v="0"/>
    <n v="42"/>
    <b v="0"/>
    <s v="theater/spaces"/>
    <x v="123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n v="1450724449"/>
    <b v="0"/>
    <n v="27"/>
    <b v="0"/>
    <s v="theater/spaces"/>
    <x v="65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n v="1452659591"/>
    <b v="0"/>
    <n v="5"/>
    <b v="0"/>
    <s v="theater/spaces"/>
    <x v="51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n v="1411224975"/>
    <b v="0"/>
    <n v="13"/>
    <b v="0"/>
    <s v="theater/spaces"/>
    <x v="77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n v="1434445937"/>
    <b v="0"/>
    <n v="12"/>
    <b v="0"/>
    <s v="theater/spaces"/>
    <x v="81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n v="1467619818"/>
    <b v="0"/>
    <n v="90"/>
    <b v="0"/>
    <s v="theater/spaces"/>
    <x v="115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n v="1428896706"/>
    <b v="0"/>
    <n v="2"/>
    <b v="0"/>
    <s v="theater/spaces"/>
    <x v="5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n v="1420235311"/>
    <b v="0"/>
    <n v="5"/>
    <b v="0"/>
    <s v="theater/spaces"/>
    <x v="75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n v="1408986916"/>
    <b v="0"/>
    <n v="31"/>
    <b v="0"/>
    <s v="theater/spaces"/>
    <x v="7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n v="1440497876"/>
    <b v="0"/>
    <n v="4"/>
    <b v="0"/>
    <s v="theater/spaces"/>
    <x v="65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n v="1430767951"/>
    <b v="0"/>
    <n v="29"/>
    <b v="0"/>
    <s v="theater/spaces"/>
    <x v="68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x v="375"/>
    <x v="2"/>
    <s v="US"/>
    <s v="USD"/>
    <x v="3102"/>
    <n v="1425053994"/>
    <b v="0"/>
    <n v="2"/>
    <b v="0"/>
    <s v="theater/spaces"/>
    <x v="5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n v="1406170810"/>
    <b v="0"/>
    <n v="114"/>
    <b v="0"/>
    <s v="theater/spaces"/>
    <x v="78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n v="1484009119"/>
    <b v="0"/>
    <n v="1"/>
    <b v="0"/>
    <s v="theater/spaces"/>
    <x v="5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n v="1409753820"/>
    <b v="0"/>
    <n v="76"/>
    <b v="0"/>
    <s v="theater/spaces"/>
    <x v="11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n v="1472784934"/>
    <b v="0"/>
    <n v="9"/>
    <b v="0"/>
    <s v="theater/spaces"/>
    <x v="62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n v="1426699982"/>
    <b v="0"/>
    <n v="37"/>
    <b v="0"/>
    <s v="theater/spaces"/>
    <x v="65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n v="1406128250"/>
    <b v="0"/>
    <n v="0"/>
    <b v="0"/>
    <s v="theater/spaces"/>
    <x v="5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n v="1462531427"/>
    <b v="0"/>
    <n v="1"/>
    <b v="0"/>
    <s v="theater/spaces"/>
    <x v="56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n v="1426681325"/>
    <b v="0"/>
    <n v="10"/>
    <b v="0"/>
    <s v="theater/spaces"/>
    <x v="219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n v="1463648360"/>
    <b v="0"/>
    <n v="1"/>
    <b v="0"/>
    <s v="theater/spaces"/>
    <x v="5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n v="1465832123"/>
    <b v="0"/>
    <n v="2"/>
    <b v="0"/>
    <s v="theater/spaces"/>
    <x v="5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n v="1424826332"/>
    <b v="0"/>
    <n v="1"/>
    <b v="0"/>
    <s v="theater/spaces"/>
    <x v="5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n v="1457303796"/>
    <b v="0"/>
    <n v="10"/>
    <b v="0"/>
    <s v="theater/spaces"/>
    <x v="5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n v="1406564335"/>
    <b v="0"/>
    <n v="1"/>
    <b v="0"/>
    <s v="theater/spaces"/>
    <x v="60"/>
    <n v="10"/>
    <x v="1"/>
    <x v="38"/>
    <x v="3121"/>
    <d v="2014-09-26T16:18:55"/>
    <x v="3"/>
  </r>
  <r>
    <n v="3122"/>
    <s v="be back soon (Canceled)"/>
    <s v="cancelled until further notice"/>
    <x v="212"/>
    <x v="851"/>
    <x v="1"/>
    <s v="US"/>
    <s v="USD"/>
    <x v="3116"/>
    <n v="1478298132"/>
    <b v="0"/>
    <n v="2"/>
    <b v="0"/>
    <s v="theater/spaces"/>
    <x v="74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n v="1465516198"/>
    <b v="0"/>
    <n v="348"/>
    <b v="0"/>
    <s v="theater/spaces"/>
    <x v="149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n v="1417718601"/>
    <b v="0"/>
    <n v="4"/>
    <b v="0"/>
    <s v="theater/spaces"/>
    <x v="50"/>
    <n v="6.5"/>
    <x v="1"/>
    <x v="38"/>
    <x v="3124"/>
    <d v="2015-02-02T18:43:21"/>
    <x v="3"/>
  </r>
  <r>
    <n v="3125"/>
    <s v="N/A (Canceled)"/>
    <s v="N/A"/>
    <x v="86"/>
    <x v="117"/>
    <x v="1"/>
    <s v="US"/>
    <s v="USD"/>
    <x v="3119"/>
    <n v="1449550672"/>
    <b v="0"/>
    <n v="0"/>
    <b v="0"/>
    <s v="theater/spaces"/>
    <x v="5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n v="1456532762"/>
    <b v="0"/>
    <n v="17"/>
    <b v="0"/>
    <s v="theater/spaces"/>
    <x v="65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n v="1422650029"/>
    <b v="0"/>
    <n v="0"/>
    <b v="0"/>
    <s v="theater/spaces"/>
    <x v="5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n v="1487101741"/>
    <b v="0"/>
    <n v="117"/>
    <b v="0"/>
    <s v="theater/plays"/>
    <x v="15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n v="1489090419"/>
    <b v="0"/>
    <n v="1"/>
    <b v="0"/>
    <s v="theater/plays"/>
    <x v="60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n v="1489504916"/>
    <b v="0"/>
    <n v="4"/>
    <b v="0"/>
    <s v="theater/plays"/>
    <x v="65"/>
    <n v="93.75"/>
    <x v="1"/>
    <x v="6"/>
    <x v="3130"/>
    <d v="2017-04-14T04:59:00"/>
    <x v="1"/>
  </r>
  <r>
    <n v="3131"/>
    <s v="SNAKE EYES"/>
    <s v="A Staged Reading of &quot;Snake Eyes,&quot; a new play by Alex Rafala"/>
    <x v="393"/>
    <x v="2043"/>
    <x v="3"/>
    <s v="US"/>
    <s v="USD"/>
    <x v="3125"/>
    <n v="1489067645"/>
    <b v="0"/>
    <n v="12"/>
    <b v="0"/>
    <s v="theater/plays"/>
    <x v="63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x v="115"/>
    <x v="3"/>
    <s v="US"/>
    <s v="USD"/>
    <x v="3126"/>
    <n v="1487579060"/>
    <b v="0"/>
    <n v="1"/>
    <b v="0"/>
    <s v="theater/plays"/>
    <x v="5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n v="1487770434"/>
    <b v="0"/>
    <n v="16"/>
    <b v="0"/>
    <s v="theater/plays"/>
    <x v="29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n v="1488820619"/>
    <b v="0"/>
    <n v="12"/>
    <b v="0"/>
    <s v="theater/plays"/>
    <x v="61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n v="1489376321"/>
    <b v="0"/>
    <n v="7"/>
    <b v="0"/>
    <s v="theater/plays"/>
    <x v="70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n v="1487847954"/>
    <b v="0"/>
    <n v="22"/>
    <b v="0"/>
    <s v="theater/plays"/>
    <x v="30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n v="1489439669"/>
    <b v="0"/>
    <n v="1"/>
    <b v="0"/>
    <s v="theater/plays"/>
    <x v="56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n v="1489591807"/>
    <b v="0"/>
    <n v="0"/>
    <b v="0"/>
    <s v="theater/plays"/>
    <x v="5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n v="1487485760"/>
    <b v="0"/>
    <n v="6"/>
    <b v="0"/>
    <s v="theater/plays"/>
    <x v="62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n v="1488993303"/>
    <b v="0"/>
    <n v="4"/>
    <b v="0"/>
    <s v="theater/plays"/>
    <x v="60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n v="1488823488"/>
    <b v="0"/>
    <n v="8"/>
    <b v="0"/>
    <s v="theater/plays"/>
    <x v="221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n v="1487333939"/>
    <b v="0"/>
    <n v="3"/>
    <b v="0"/>
    <s v="theater/plays"/>
    <x v="53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n v="1489480556"/>
    <b v="0"/>
    <n v="0"/>
    <b v="0"/>
    <s v="theater/plays"/>
    <x v="5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n v="1488459307"/>
    <b v="0"/>
    <n v="30"/>
    <b v="0"/>
    <s v="theater/plays"/>
    <x v="150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n v="1485478734"/>
    <b v="0"/>
    <n v="0"/>
    <b v="0"/>
    <s v="theater/plays"/>
    <x v="5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n v="1488471766"/>
    <b v="0"/>
    <n v="12"/>
    <b v="0"/>
    <s v="theater/plays"/>
    <x v="57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n v="1411859755"/>
    <b v="1"/>
    <n v="213"/>
    <b v="1"/>
    <s v="theater/plays"/>
    <x v="90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n v="1410278284"/>
    <b v="1"/>
    <n v="57"/>
    <b v="1"/>
    <s v="theater/plays"/>
    <x v="26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n v="1352766300"/>
    <b v="1"/>
    <n v="25"/>
    <b v="1"/>
    <s v="theater/plays"/>
    <x v="3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n v="1288160403"/>
    <b v="1"/>
    <n v="104"/>
    <b v="1"/>
    <s v="theater/plays"/>
    <x v="7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n v="1407787774"/>
    <b v="1"/>
    <n v="34"/>
    <b v="1"/>
    <s v="theater/plays"/>
    <x v="8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n v="1380833367"/>
    <b v="1"/>
    <n v="67"/>
    <b v="1"/>
    <s v="theater/plays"/>
    <x v="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n v="1301542937"/>
    <b v="1"/>
    <n v="241"/>
    <b v="1"/>
    <s v="theater/plays"/>
    <x v="357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n v="1330722058"/>
    <b v="1"/>
    <n v="123"/>
    <b v="1"/>
    <s v="theater/plays"/>
    <x v="40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n v="1353412725"/>
    <b v="1"/>
    <n v="302"/>
    <b v="1"/>
    <s v="theater/plays"/>
    <x v="192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n v="1335567144"/>
    <b v="1"/>
    <n v="89"/>
    <b v="1"/>
    <s v="theater/plays"/>
    <x v="21"/>
    <n v="62.92"/>
    <x v="1"/>
    <x v="6"/>
    <x v="3156"/>
    <d v="2012-06-01T22:52:24"/>
    <x v="5"/>
  </r>
  <r>
    <n v="3157"/>
    <s v="Summer FourPlay"/>
    <s v="Four Directors.  Four One Acts.  Four Genres.  For You."/>
    <x v="23"/>
    <x v="74"/>
    <x v="0"/>
    <s v="US"/>
    <s v="USD"/>
    <x v="3151"/>
    <n v="1404932105"/>
    <b v="1"/>
    <n v="41"/>
    <b v="1"/>
    <s v="theater/plays"/>
    <x v="7"/>
    <n v="98.54"/>
    <x v="1"/>
    <x v="6"/>
    <x v="3157"/>
    <d v="2014-07-19T05:00:00"/>
    <x v="3"/>
  </r>
  <r>
    <n v="3158"/>
    <s v="Nursery Crimes"/>
    <s v="A 40s crime-noir play using nursery rhyme characters."/>
    <x v="10"/>
    <x v="2080"/>
    <x v="0"/>
    <s v="US"/>
    <s v="USD"/>
    <x v="3152"/>
    <n v="1371931752"/>
    <b v="1"/>
    <n v="69"/>
    <b v="1"/>
    <s v="theater/plays"/>
    <x v="35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x v="2081"/>
    <x v="0"/>
    <s v="US"/>
    <s v="USD"/>
    <x v="3153"/>
    <n v="1323221761"/>
    <b v="1"/>
    <n v="52"/>
    <b v="1"/>
    <s v="theater/plays"/>
    <x v="18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n v="1405923687"/>
    <b v="1"/>
    <n v="57"/>
    <b v="1"/>
    <s v="theater/plays"/>
    <x v="21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n v="1410785522"/>
    <b v="1"/>
    <n v="74"/>
    <b v="1"/>
    <s v="theater/plays"/>
    <x v="2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n v="1402331262"/>
    <b v="1"/>
    <n v="63"/>
    <b v="1"/>
    <s v="theater/plays"/>
    <x v="3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n v="1400263525"/>
    <b v="1"/>
    <n v="72"/>
    <b v="1"/>
    <s v="theater/plays"/>
    <x v="38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n v="1399490415"/>
    <b v="1"/>
    <n v="71"/>
    <b v="1"/>
    <s v="theater/plays"/>
    <x v="13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n v="1302493760"/>
    <b v="1"/>
    <n v="21"/>
    <b v="1"/>
    <s v="theater/plays"/>
    <x v="200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n v="1414514153"/>
    <b v="1"/>
    <n v="930"/>
    <b v="1"/>
    <s v="theater/plays"/>
    <x v="12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x v="2089"/>
    <x v="0"/>
    <s v="US"/>
    <s v="USD"/>
    <x v="3160"/>
    <n v="1405743181"/>
    <b v="1"/>
    <n v="55"/>
    <b v="1"/>
    <s v="theater/plays"/>
    <x v="31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n v="1399948353"/>
    <b v="1"/>
    <n v="61"/>
    <b v="1"/>
    <s v="theater/plays"/>
    <x v="39"/>
    <n v="50.9"/>
    <x v="1"/>
    <x v="6"/>
    <x v="3168"/>
    <d v="2014-06-13T22:00:00"/>
    <x v="3"/>
  </r>
  <r>
    <n v="3169"/>
    <s v="The Window"/>
    <s v="We're bringing The Window to the Cherry Lane Theater in January 2014."/>
    <x v="6"/>
    <x v="2091"/>
    <x v="0"/>
    <s v="US"/>
    <s v="USD"/>
    <x v="3162"/>
    <n v="1384364561"/>
    <b v="1"/>
    <n v="82"/>
    <b v="1"/>
    <s v="theater/plays"/>
    <x v="3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n v="1401414944"/>
    <b v="1"/>
    <n v="71"/>
    <b v="1"/>
    <s v="theater/plays"/>
    <x v="20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n v="1459953358"/>
    <b v="1"/>
    <n v="117"/>
    <b v="1"/>
    <s v="theater/plays"/>
    <x v="15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n v="1326648668"/>
    <b v="1"/>
    <n v="29"/>
    <b v="1"/>
    <s v="theater/plays"/>
    <x v="41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n v="1409173492"/>
    <b v="1"/>
    <n v="74"/>
    <b v="1"/>
    <s v="theater/plays"/>
    <x v="3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n v="1407789908"/>
    <b v="1"/>
    <n v="23"/>
    <b v="1"/>
    <s v="theater/plays"/>
    <x v="7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n v="1292793427"/>
    <b v="1"/>
    <n v="60"/>
    <b v="1"/>
    <s v="theater/plays"/>
    <x v="5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n v="1374531631"/>
    <b v="1"/>
    <n v="55"/>
    <b v="1"/>
    <s v="theater/plays"/>
    <x v="41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n v="1400774409"/>
    <b v="1"/>
    <n v="51"/>
    <b v="1"/>
    <s v="theater/plays"/>
    <x v="16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n v="1402929075"/>
    <b v="1"/>
    <n v="78"/>
    <b v="1"/>
    <s v="theater/plays"/>
    <x v="174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x v="2099"/>
    <x v="0"/>
    <s v="US"/>
    <s v="USD"/>
    <x v="3172"/>
    <n v="1365699071"/>
    <b v="1"/>
    <n v="62"/>
    <b v="1"/>
    <s v="theater/plays"/>
    <x v="35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n v="1400666049"/>
    <b v="1"/>
    <n v="45"/>
    <b v="1"/>
    <s v="theater/plays"/>
    <x v="28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n v="1400570787"/>
    <b v="1"/>
    <n v="15"/>
    <b v="1"/>
    <s v="theater/plays"/>
    <x v="15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n v="1323211621"/>
    <b v="1"/>
    <n v="151"/>
    <b v="1"/>
    <s v="theater/plays"/>
    <x v="7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n v="1375729469"/>
    <b v="1"/>
    <n v="68"/>
    <b v="1"/>
    <s v="theater/plays"/>
    <x v="15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n v="1401666631"/>
    <b v="1"/>
    <n v="46"/>
    <b v="1"/>
    <s v="theater/plays"/>
    <x v="13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n v="1404948441"/>
    <b v="1"/>
    <n v="24"/>
    <b v="1"/>
    <s v="theater/plays"/>
    <x v="8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n v="1408313438"/>
    <b v="1"/>
    <n v="70"/>
    <b v="1"/>
    <s v="theater/plays"/>
    <x v="21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n v="1405439973"/>
    <b v="1"/>
    <n v="244"/>
    <b v="1"/>
    <s v="theater/plays"/>
    <x v="31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n v="1432115902"/>
    <b v="0"/>
    <n v="9"/>
    <b v="0"/>
    <s v="theater/musical"/>
    <x v="187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n v="1429863532"/>
    <b v="0"/>
    <n v="19"/>
    <b v="0"/>
    <s v="theater/musical"/>
    <x v="81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n v="1478662675"/>
    <b v="0"/>
    <n v="0"/>
    <b v="0"/>
    <s v="theater/musical"/>
    <x v="5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n v="1466186869"/>
    <b v="0"/>
    <n v="4"/>
    <b v="0"/>
    <s v="theater/musical"/>
    <x v="65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n v="1421274859"/>
    <b v="0"/>
    <n v="8"/>
    <b v="0"/>
    <s v="theater/musical"/>
    <x v="60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n v="1420586056"/>
    <b v="0"/>
    <n v="24"/>
    <b v="0"/>
    <s v="theater/musical"/>
    <x v="81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n v="1435368598"/>
    <b v="0"/>
    <n v="0"/>
    <b v="0"/>
    <s v="theater/musical"/>
    <x v="5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n v="1421158542"/>
    <b v="0"/>
    <n v="39"/>
    <b v="0"/>
    <s v="theater/musical"/>
    <x v="155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n v="1433254875"/>
    <b v="0"/>
    <n v="6"/>
    <b v="0"/>
    <s v="theater/musical"/>
    <x v="5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n v="1420458618"/>
    <b v="0"/>
    <n v="4"/>
    <b v="0"/>
    <s v="theater/musical"/>
    <x v="57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n v="1420798277"/>
    <b v="0"/>
    <n v="3"/>
    <b v="0"/>
    <s v="theater/musical"/>
    <x v="5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n v="1407435418"/>
    <b v="0"/>
    <n v="53"/>
    <b v="0"/>
    <s v="theater/musical"/>
    <x v="221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n v="1459410101"/>
    <b v="0"/>
    <n v="1"/>
    <b v="0"/>
    <s v="theater/musical"/>
    <x v="5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n v="1407695077"/>
    <b v="0"/>
    <n v="2"/>
    <b v="0"/>
    <s v="theater/musical"/>
    <x v="60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n v="1445027346"/>
    <b v="0"/>
    <n v="25"/>
    <b v="0"/>
    <s v="theater/musical"/>
    <x v="358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n v="1440632622"/>
    <b v="0"/>
    <n v="6"/>
    <b v="0"/>
    <s v="theater/musical"/>
    <x v="78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n v="1434558479"/>
    <b v="0"/>
    <n v="0"/>
    <b v="0"/>
    <s v="theater/musical"/>
    <x v="5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n v="1427878772"/>
    <b v="0"/>
    <n v="12"/>
    <b v="0"/>
    <s v="theater/musical"/>
    <x v="56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n v="1440052651"/>
    <b v="0"/>
    <n v="0"/>
    <b v="0"/>
    <s v="theater/musical"/>
    <x v="5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n v="1424587207"/>
    <b v="0"/>
    <n v="36"/>
    <b v="0"/>
    <s v="theater/musical"/>
    <x v="132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n v="1404743477"/>
    <b v="1"/>
    <n v="82"/>
    <b v="1"/>
    <s v="theater/plays"/>
    <x v="3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n v="1400512658"/>
    <b v="1"/>
    <n v="226"/>
    <b v="1"/>
    <s v="theater/plays"/>
    <x v="17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n v="1334442519"/>
    <b v="1"/>
    <n v="60"/>
    <b v="1"/>
    <s v="theater/plays"/>
    <x v="9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n v="1405346680"/>
    <b v="1"/>
    <n v="322"/>
    <b v="1"/>
    <s v="theater/plays"/>
    <x v="28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x v="2111"/>
    <x v="0"/>
    <s v="US"/>
    <s v="USD"/>
    <x v="3205"/>
    <n v="1404932751"/>
    <b v="1"/>
    <n v="94"/>
    <b v="1"/>
    <s v="theater/plays"/>
    <x v="9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n v="1434478759"/>
    <b v="1"/>
    <n v="47"/>
    <b v="1"/>
    <s v="theater/plays"/>
    <x v="8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n v="1448823673"/>
    <b v="1"/>
    <n v="115"/>
    <b v="1"/>
    <s v="theater/plays"/>
    <x v="21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n v="1438617471"/>
    <b v="1"/>
    <n v="134"/>
    <b v="1"/>
    <s v="theater/plays"/>
    <x v="8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n v="1433934371"/>
    <b v="1"/>
    <n v="35"/>
    <b v="1"/>
    <s v="theater/plays"/>
    <x v="8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n v="1475672784"/>
    <b v="1"/>
    <n v="104"/>
    <b v="1"/>
    <s v="theater/plays"/>
    <x v="31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n v="1417132986"/>
    <b v="1"/>
    <n v="184"/>
    <b v="1"/>
    <s v="theater/plays"/>
    <x v="21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n v="1424043347"/>
    <b v="1"/>
    <n v="119"/>
    <b v="1"/>
    <s v="theater/plays"/>
    <x v="8"/>
    <n v="168.25"/>
    <x v="1"/>
    <x v="6"/>
    <x v="3219"/>
    <d v="2015-03-22T22:35:47"/>
    <x v="0"/>
  </r>
  <r>
    <n v="3220"/>
    <s v="Burners"/>
    <s v="A sci-fi thriller for the stage opening March 10 in Los Angeles."/>
    <x v="36"/>
    <x v="2117"/>
    <x v="0"/>
    <s v="US"/>
    <s v="USD"/>
    <x v="3213"/>
    <n v="1486411204"/>
    <b v="1"/>
    <n v="59"/>
    <b v="1"/>
    <s v="theater/plays"/>
    <x v="7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n v="1433090603"/>
    <b v="1"/>
    <n v="113"/>
    <b v="1"/>
    <s v="theater/plays"/>
    <x v="3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n v="1443016697"/>
    <b v="1"/>
    <n v="84"/>
    <b v="1"/>
    <s v="theater/plays"/>
    <x v="10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n v="1437508976"/>
    <b v="1"/>
    <n v="74"/>
    <b v="1"/>
    <s v="theater/plays"/>
    <x v="5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n v="1479932713"/>
    <b v="1"/>
    <n v="216"/>
    <b v="1"/>
    <s v="theater/plays"/>
    <x v="21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n v="1463145938"/>
    <b v="1"/>
    <n v="39"/>
    <b v="1"/>
    <s v="theater/plays"/>
    <x v="21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n v="1443621612"/>
    <b v="1"/>
    <n v="21"/>
    <b v="1"/>
    <s v="theater/plays"/>
    <x v="3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n v="1482095436"/>
    <b v="0"/>
    <n v="30"/>
    <b v="1"/>
    <s v="theater/plays"/>
    <x v="10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x v="2123"/>
    <x v="0"/>
    <s v="US"/>
    <s v="USD"/>
    <x v="3221"/>
    <n v="1447606884"/>
    <b v="1"/>
    <n v="37"/>
    <b v="1"/>
    <s v="theater/plays"/>
    <x v="21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n v="1413874798"/>
    <b v="1"/>
    <n v="202"/>
    <b v="1"/>
    <s v="theater/plays"/>
    <x v="29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n v="1410840126"/>
    <b v="1"/>
    <n v="37"/>
    <b v="1"/>
    <s v="theater/plays"/>
    <x v="5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n v="1458254347"/>
    <b v="0"/>
    <n v="28"/>
    <b v="1"/>
    <s v="theater/plays"/>
    <x v="164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n v="1459711917"/>
    <b v="1"/>
    <n v="26"/>
    <b v="1"/>
    <s v="theater/plays"/>
    <x v="26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n v="1485890355"/>
    <b v="0"/>
    <n v="61"/>
    <b v="1"/>
    <s v="theater/plays"/>
    <x v="17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n v="1483124208"/>
    <b v="0"/>
    <n v="115"/>
    <b v="1"/>
    <s v="theater/plays"/>
    <x v="8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n v="1464769251"/>
    <b v="1"/>
    <n v="181"/>
    <b v="1"/>
    <s v="theater/plays"/>
    <x v="3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n v="1480370433"/>
    <b v="0"/>
    <n v="110"/>
    <b v="1"/>
    <s v="theater/plays"/>
    <x v="7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n v="1441452184"/>
    <b v="1"/>
    <n v="269"/>
    <b v="1"/>
    <s v="theater/plays"/>
    <x v="7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n v="1433160898"/>
    <b v="1"/>
    <n v="79"/>
    <b v="1"/>
    <s v="theater/plays"/>
    <x v="20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n v="1443665293"/>
    <b v="1"/>
    <n v="104"/>
    <b v="1"/>
    <s v="theater/plays"/>
    <x v="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n v="1484843948"/>
    <b v="0"/>
    <n v="34"/>
    <b v="1"/>
    <s v="theater/plays"/>
    <x v="7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n v="1410421670"/>
    <b v="1"/>
    <n v="167"/>
    <b v="1"/>
    <s v="theater/plays"/>
    <x v="41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n v="1408558092"/>
    <b v="1"/>
    <n v="183"/>
    <b v="1"/>
    <s v="theater/plays"/>
    <x v="3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n v="1442283562"/>
    <b v="1"/>
    <n v="71"/>
    <b v="1"/>
    <s v="theater/plays"/>
    <x v="3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n v="1478018382"/>
    <b v="0"/>
    <n v="69"/>
    <b v="1"/>
    <s v="theater/plays"/>
    <x v="3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n v="1431354258"/>
    <b v="0"/>
    <n v="270"/>
    <b v="1"/>
    <s v="theater/plays"/>
    <x v="3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n v="1439551200"/>
    <b v="1"/>
    <n v="193"/>
    <b v="1"/>
    <s v="theater/plays"/>
    <x v="38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n v="1434104712"/>
    <b v="1"/>
    <n v="57"/>
    <b v="1"/>
    <s v="theater/plays"/>
    <x v="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s v="US"/>
    <s v="USD"/>
    <x v="3240"/>
    <n v="1425590357"/>
    <b v="1"/>
    <n v="200"/>
    <b v="1"/>
    <s v="theater/plays"/>
    <x v="7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n v="1432230914"/>
    <b v="1"/>
    <n v="88"/>
    <b v="1"/>
    <s v="theater/plays"/>
    <x v="2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n v="1412617724"/>
    <b v="1"/>
    <n v="213"/>
    <b v="1"/>
    <s v="theater/plays"/>
    <x v="21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n v="1432315966"/>
    <b v="1"/>
    <n v="20"/>
    <b v="1"/>
    <s v="theater/plays"/>
    <x v="38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s v="GB"/>
    <s v="GBP"/>
    <x v="3244"/>
    <n v="1470655240"/>
    <b v="1"/>
    <n v="50"/>
    <b v="1"/>
    <s v="theater/plays"/>
    <x v="30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n v="1471701028"/>
    <b v="1"/>
    <n v="115"/>
    <b v="1"/>
    <s v="theater/plays"/>
    <x v="21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n v="1424743409"/>
    <b v="1"/>
    <n v="186"/>
    <b v="1"/>
    <s v="theater/plays"/>
    <x v="7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n v="1410114375"/>
    <b v="1"/>
    <n v="18"/>
    <b v="1"/>
    <s v="theater/plays"/>
    <x v="21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n v="1432129577"/>
    <b v="1"/>
    <n v="176"/>
    <b v="1"/>
    <s v="theater/plays"/>
    <x v="30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n v="1485177952"/>
    <b v="0"/>
    <n v="41"/>
    <b v="1"/>
    <s v="theater/plays"/>
    <x v="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n v="1418159861"/>
    <b v="1"/>
    <n v="75"/>
    <b v="1"/>
    <s v="theater/plays"/>
    <x v="2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n v="1472753745"/>
    <b v="1"/>
    <n v="97"/>
    <b v="1"/>
    <s v="theater/plays"/>
    <x v="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n v="1445875718"/>
    <b v="1"/>
    <n v="73"/>
    <b v="1"/>
    <s v="theater/plays"/>
    <x v="15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n v="1434475476"/>
    <b v="1"/>
    <n v="49"/>
    <b v="1"/>
    <s v="theater/plays"/>
    <x v="8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n v="1416555262"/>
    <b v="1"/>
    <n v="134"/>
    <b v="1"/>
    <s v="theater/plays"/>
    <x v="3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n v="1444220588"/>
    <b v="1"/>
    <n v="68"/>
    <b v="1"/>
    <s v="theater/plays"/>
    <x v="20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s v="US"/>
    <s v="USD"/>
    <x v="3256"/>
    <n v="1421089938"/>
    <b v="1"/>
    <n v="49"/>
    <b v="1"/>
    <s v="theater/plays"/>
    <x v="3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n v="1446570315"/>
    <b v="1"/>
    <n v="63"/>
    <b v="1"/>
    <s v="theater/plays"/>
    <x v="34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n v="1431435122"/>
    <b v="1"/>
    <n v="163"/>
    <b v="1"/>
    <s v="theater/plays"/>
    <x v="26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n v="1434564660"/>
    <b v="1"/>
    <n v="288"/>
    <b v="1"/>
    <s v="theater/plays"/>
    <x v="21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n v="1470692528"/>
    <b v="1"/>
    <n v="42"/>
    <b v="1"/>
    <s v="theater/plays"/>
    <x v="30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n v="1431509397"/>
    <b v="1"/>
    <n v="70"/>
    <b v="1"/>
    <s v="theater/plays"/>
    <x v="21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n v="1434113265"/>
    <b v="1"/>
    <n v="30"/>
    <b v="1"/>
    <s v="theater/plays"/>
    <x v="21"/>
    <n v="61"/>
    <x v="1"/>
    <x v="6"/>
    <x v="3270"/>
    <d v="2015-07-12T12:47:45"/>
    <x v="0"/>
  </r>
  <r>
    <n v="3271"/>
    <s v="Saxon Court at Southwark Playhouse"/>
    <s v="A razor sharp satire to darken your Christmas."/>
    <x v="15"/>
    <x v="2161"/>
    <x v="0"/>
    <s v="GB"/>
    <s v="GBP"/>
    <x v="3263"/>
    <n v="1412332175"/>
    <b v="1"/>
    <n v="51"/>
    <b v="1"/>
    <s v="theater/plays"/>
    <x v="22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n v="1444219209"/>
    <b v="1"/>
    <n v="145"/>
    <b v="1"/>
    <s v="theater/plays"/>
    <x v="22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n v="1472498042"/>
    <b v="1"/>
    <n v="21"/>
    <b v="1"/>
    <s v="theater/plays"/>
    <x v="13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n v="1454259272"/>
    <b v="1"/>
    <n v="286"/>
    <b v="1"/>
    <s v="theater/plays"/>
    <x v="7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n v="1421183271"/>
    <b v="1"/>
    <n v="12"/>
    <b v="1"/>
    <s v="theater/plays"/>
    <x v="8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n v="1456526879"/>
    <b v="1"/>
    <n v="100"/>
    <b v="1"/>
    <s v="theater/plays"/>
    <x v="16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n v="1413735806"/>
    <b v="1"/>
    <n v="100"/>
    <b v="1"/>
    <s v="theater/plays"/>
    <x v="15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n v="1430425303"/>
    <b v="1"/>
    <n v="34"/>
    <b v="1"/>
    <s v="theater/plays"/>
    <x v="3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n v="1456885659"/>
    <b v="0"/>
    <n v="63"/>
    <b v="1"/>
    <s v="theater/plays"/>
    <x v="35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n v="1430158198"/>
    <b v="0"/>
    <n v="30"/>
    <b v="1"/>
    <s v="theater/plays"/>
    <x v="3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n v="1438561705"/>
    <b v="0"/>
    <n v="47"/>
    <b v="1"/>
    <s v="theater/plays"/>
    <x v="108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n v="1458103188"/>
    <b v="0"/>
    <n v="237"/>
    <b v="1"/>
    <s v="theater/plays"/>
    <x v="3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n v="1452448298"/>
    <b v="0"/>
    <n v="47"/>
    <b v="1"/>
    <s v="theater/plays"/>
    <x v="2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n v="1452546853"/>
    <b v="0"/>
    <n v="15"/>
    <b v="1"/>
    <s v="theater/plays"/>
    <x v="21"/>
    <n v="203.2"/>
    <x v="1"/>
    <x v="6"/>
    <x v="3284"/>
    <d v="2016-01-29T05:59:00"/>
    <x v="2"/>
  </r>
  <r>
    <n v="3285"/>
    <s v="By Morning"/>
    <s v="A new play by Matthew Gasda"/>
    <x v="402"/>
    <x v="2173"/>
    <x v="0"/>
    <s v="US"/>
    <s v="USD"/>
    <x v="3277"/>
    <n v="1485556626"/>
    <b v="0"/>
    <n v="81"/>
    <b v="1"/>
    <s v="theater/plays"/>
    <x v="20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n v="1468699782"/>
    <b v="0"/>
    <n v="122"/>
    <b v="1"/>
    <s v="theater/plays"/>
    <x v="21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n v="1446573628"/>
    <b v="0"/>
    <n v="34"/>
    <b v="1"/>
    <s v="theater/plays"/>
    <x v="8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n v="1463337315"/>
    <b v="0"/>
    <n v="207"/>
    <b v="1"/>
    <s v="theater/plays"/>
    <x v="8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n v="1485161402"/>
    <b v="0"/>
    <n v="25"/>
    <b v="1"/>
    <s v="theater/plays"/>
    <x v="18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n v="1486642891"/>
    <b v="0"/>
    <n v="72"/>
    <b v="1"/>
    <s v="theater/plays"/>
    <x v="10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n v="1439743900"/>
    <b v="0"/>
    <n v="14"/>
    <b v="1"/>
    <s v="theater/plays"/>
    <x v="35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n v="1444069748"/>
    <b v="0"/>
    <n v="15"/>
    <b v="1"/>
    <s v="theater/plays"/>
    <x v="359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n v="1486030352"/>
    <b v="0"/>
    <n v="91"/>
    <b v="1"/>
    <s v="theater/plays"/>
    <x v="106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n v="1431867554"/>
    <b v="0"/>
    <n v="24"/>
    <b v="1"/>
    <s v="theater/plays"/>
    <x v="90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n v="1472294229"/>
    <b v="0"/>
    <n v="27"/>
    <b v="1"/>
    <s v="theater/plays"/>
    <x v="3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n v="1446401372"/>
    <b v="0"/>
    <n v="47"/>
    <b v="1"/>
    <s v="theater/plays"/>
    <x v="12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n v="1436380256"/>
    <b v="0"/>
    <n v="44"/>
    <b v="1"/>
    <s v="theater/plays"/>
    <x v="8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n v="1440370768"/>
    <b v="0"/>
    <n v="72"/>
    <b v="1"/>
    <s v="theater/plays"/>
    <x v="21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n v="1442268063"/>
    <b v="0"/>
    <n v="63"/>
    <b v="1"/>
    <s v="theater/plays"/>
    <x v="31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n v="1428515462"/>
    <b v="0"/>
    <n v="88"/>
    <b v="1"/>
    <s v="theater/plays"/>
    <x v="104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n v="1466185176"/>
    <b v="0"/>
    <n v="70"/>
    <b v="1"/>
    <s v="theater/plays"/>
    <x v="18"/>
    <n v="57.2"/>
    <x v="1"/>
    <x v="6"/>
    <x v="3301"/>
    <d v="2016-08-01T06:59:00"/>
    <x v="2"/>
  </r>
  <r>
    <n v="3302"/>
    <s v="El muro de BorÃ­s KiÃ©n"/>
    <s v="FilosofÃ­a de los anÃ³nimos"/>
    <x v="33"/>
    <x v="2186"/>
    <x v="0"/>
    <s v="ES"/>
    <s v="EUR"/>
    <x v="3294"/>
    <n v="1478507176"/>
    <b v="0"/>
    <n v="50"/>
    <b v="1"/>
    <s v="theater/plays"/>
    <x v="3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n v="1424533084"/>
    <b v="0"/>
    <n v="35"/>
    <b v="1"/>
    <s v="theater/plays"/>
    <x v="31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n v="1479826752"/>
    <b v="0"/>
    <n v="175"/>
    <b v="1"/>
    <s v="theater/plays"/>
    <x v="2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n v="1435782748"/>
    <b v="0"/>
    <n v="20"/>
    <b v="1"/>
    <s v="theater/plays"/>
    <x v="21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n v="1462252542"/>
    <b v="0"/>
    <n v="54"/>
    <b v="1"/>
    <s v="theater/plays"/>
    <x v="21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n v="1460683339"/>
    <b v="0"/>
    <n v="20"/>
    <b v="1"/>
    <s v="theater/plays"/>
    <x v="13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n v="1458766965"/>
    <b v="0"/>
    <n v="57"/>
    <b v="1"/>
    <s v="theater/plays"/>
    <x v="108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x v="2191"/>
    <x v="0"/>
    <s v="GB"/>
    <s v="GBP"/>
    <x v="3301"/>
    <n v="1473953778"/>
    <b v="0"/>
    <n v="31"/>
    <b v="1"/>
    <s v="theater/plays"/>
    <x v="175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n v="1441577825"/>
    <b v="0"/>
    <n v="31"/>
    <b v="1"/>
    <s v="theater/plays"/>
    <x v="8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n v="1442473210"/>
    <b v="0"/>
    <n v="45"/>
    <b v="1"/>
    <s v="theater/plays"/>
    <x v="5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n v="1477077946"/>
    <b v="0"/>
    <n v="41"/>
    <b v="1"/>
    <s v="theater/plays"/>
    <x v="8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n v="1452664317"/>
    <b v="0"/>
    <n v="29"/>
    <b v="1"/>
    <s v="theater/plays"/>
    <x v="31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n v="1428733511"/>
    <b v="0"/>
    <n v="58"/>
    <b v="1"/>
    <s v="theater/plays"/>
    <x v="185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n v="1459927041"/>
    <b v="0"/>
    <n v="89"/>
    <b v="1"/>
    <s v="theater/plays"/>
    <x v="5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n v="1404680075"/>
    <b v="0"/>
    <n v="125"/>
    <b v="1"/>
    <s v="theater/plays"/>
    <x v="8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n v="1462755424"/>
    <b v="0"/>
    <n v="18"/>
    <b v="1"/>
    <s v="theater/plays"/>
    <x v="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x v="2197"/>
    <x v="0"/>
    <s v="CA"/>
    <s v="CAD"/>
    <x v="3310"/>
    <n v="1456902893"/>
    <b v="0"/>
    <n v="32"/>
    <b v="1"/>
    <s v="theater/plays"/>
    <x v="9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n v="1418824986"/>
    <b v="0"/>
    <n v="16"/>
    <b v="1"/>
    <s v="theater/plays"/>
    <x v="29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n v="1463965557"/>
    <b v="0"/>
    <n v="38"/>
    <b v="1"/>
    <s v="theater/plays"/>
    <x v="7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n v="1412216665"/>
    <b v="0"/>
    <n v="15"/>
    <b v="1"/>
    <s v="theater/plays"/>
    <x v="13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n v="1464653696"/>
    <b v="0"/>
    <n v="23"/>
    <b v="1"/>
    <s v="theater/plays"/>
    <x v="21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n v="1472201208"/>
    <b v="0"/>
    <n v="49"/>
    <b v="1"/>
    <s v="theater/plays"/>
    <x v="9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n v="1463925590"/>
    <b v="0"/>
    <n v="10"/>
    <b v="1"/>
    <s v="theater/plays"/>
    <x v="21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n v="1425235877"/>
    <b v="0"/>
    <n v="15"/>
    <b v="1"/>
    <s v="theater/plays"/>
    <x v="40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n v="1423242505"/>
    <b v="0"/>
    <n v="57"/>
    <b v="1"/>
    <s v="theater/plays"/>
    <x v="7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n v="1460105966"/>
    <b v="0"/>
    <n v="33"/>
    <b v="1"/>
    <s v="theater/plays"/>
    <x v="7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n v="1404308883"/>
    <b v="0"/>
    <n v="9"/>
    <b v="1"/>
    <s v="theater/plays"/>
    <x v="91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n v="1405583108"/>
    <b v="0"/>
    <n v="26"/>
    <b v="1"/>
    <s v="theater/plays"/>
    <x v="16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n v="1425331068"/>
    <b v="0"/>
    <n v="69"/>
    <b v="1"/>
    <s v="theater/plays"/>
    <x v="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n v="1441125886"/>
    <b v="0"/>
    <n v="65"/>
    <b v="1"/>
    <s v="theater/plays"/>
    <x v="2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n v="1403210330"/>
    <b v="0"/>
    <n v="83"/>
    <b v="1"/>
    <s v="theater/plays"/>
    <x v="8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n v="1432484080"/>
    <b v="0"/>
    <n v="111"/>
    <b v="1"/>
    <s v="theater/plays"/>
    <x v="2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n v="1435667422"/>
    <b v="0"/>
    <n v="46"/>
    <b v="1"/>
    <s v="theater/plays"/>
    <x v="86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n v="1404749446"/>
    <b v="0"/>
    <n v="63"/>
    <b v="1"/>
    <s v="theater/plays"/>
    <x v="8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n v="1457429646"/>
    <b v="0"/>
    <n v="9"/>
    <b v="1"/>
    <s v="theater/plays"/>
    <x v="8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n v="1411109167"/>
    <b v="0"/>
    <n v="34"/>
    <b v="1"/>
    <s v="theater/plays"/>
    <x v="5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x v="2211"/>
    <x v="0"/>
    <s v="US"/>
    <s v="USD"/>
    <x v="3330"/>
    <n v="1486129680"/>
    <b v="0"/>
    <n v="112"/>
    <b v="1"/>
    <s v="theater/plays"/>
    <x v="21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n v="1467129518"/>
    <b v="0"/>
    <n v="47"/>
    <b v="1"/>
    <s v="theater/plays"/>
    <x v="3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n v="1478906554"/>
    <b v="0"/>
    <n v="38"/>
    <b v="1"/>
    <s v="theater/plays"/>
    <x v="17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n v="1463771421"/>
    <b v="0"/>
    <n v="28"/>
    <b v="1"/>
    <s v="theater/plays"/>
    <x v="8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n v="1425020810"/>
    <b v="0"/>
    <n v="78"/>
    <b v="1"/>
    <s v="theater/plays"/>
    <x v="21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n v="1458770384"/>
    <b v="0"/>
    <n v="23"/>
    <b v="1"/>
    <s v="theater/plays"/>
    <x v="193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n v="1406782093"/>
    <b v="0"/>
    <n v="40"/>
    <b v="1"/>
    <s v="theater/plays"/>
    <x v="7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n v="1424226768"/>
    <b v="0"/>
    <n v="13"/>
    <b v="1"/>
    <s v="theater/plays"/>
    <x v="22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n v="1424306110"/>
    <b v="0"/>
    <n v="18"/>
    <b v="1"/>
    <s v="theater/plays"/>
    <x v="5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n v="1461503654"/>
    <b v="0"/>
    <n v="22"/>
    <b v="1"/>
    <s v="theater/plays"/>
    <x v="17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n v="1459949080"/>
    <b v="0"/>
    <n v="79"/>
    <b v="1"/>
    <s v="theater/plays"/>
    <x v="8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n v="1463971172"/>
    <b v="0"/>
    <n v="14"/>
    <b v="1"/>
    <s v="theater/plays"/>
    <x v="42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n v="1445791811"/>
    <b v="0"/>
    <n v="51"/>
    <b v="1"/>
    <s v="theater/plays"/>
    <x v="3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n v="1402910965"/>
    <b v="0"/>
    <n v="54"/>
    <b v="1"/>
    <s v="theater/plays"/>
    <x v="7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n v="1462492178"/>
    <b v="0"/>
    <n v="70"/>
    <b v="1"/>
    <s v="theater/plays"/>
    <x v="29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n v="1461061350"/>
    <b v="0"/>
    <n v="44"/>
    <b v="1"/>
    <s v="theater/plays"/>
    <x v="136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n v="1443029206"/>
    <b v="0"/>
    <n v="55"/>
    <b v="1"/>
    <s v="theater/plays"/>
    <x v="21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n v="1461941527"/>
    <b v="0"/>
    <n v="15"/>
    <b v="1"/>
    <s v="theater/plays"/>
    <x v="9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n v="1466019272"/>
    <b v="0"/>
    <n v="27"/>
    <b v="1"/>
    <s v="theater/plays"/>
    <x v="7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n v="1404295310"/>
    <b v="0"/>
    <n v="21"/>
    <b v="1"/>
    <s v="theater/plays"/>
    <x v="7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n v="1413790079"/>
    <b v="0"/>
    <n v="162"/>
    <b v="1"/>
    <s v="theater/plays"/>
    <x v="3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n v="1484097734"/>
    <b v="0"/>
    <n v="23"/>
    <b v="1"/>
    <s v="theater/plays"/>
    <x v="6"/>
    <n v="184.78"/>
    <x v="1"/>
    <x v="6"/>
    <x v="3359"/>
    <d v="2017-02-25T01:22:14"/>
    <x v="1"/>
  </r>
  <r>
    <n v="3360"/>
    <s v="Pretty Butch"/>
    <s v="World Premiere, an M1 Singapore Fringe Festival 2017 commission."/>
    <x v="7"/>
    <x v="2225"/>
    <x v="0"/>
    <s v="SG"/>
    <s v="SGD"/>
    <x v="3352"/>
    <n v="1479866343"/>
    <b v="0"/>
    <n v="72"/>
    <b v="1"/>
    <s v="theater/plays"/>
    <x v="7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n v="1408062990"/>
    <b v="0"/>
    <n v="68"/>
    <b v="1"/>
    <s v="theater/plays"/>
    <x v="40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n v="1424484717"/>
    <b v="0"/>
    <n v="20"/>
    <b v="1"/>
    <s v="theater/plays"/>
    <x v="147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n v="1406831445"/>
    <b v="0"/>
    <n v="26"/>
    <b v="1"/>
    <s v="theater/plays"/>
    <x v="7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n v="1456183649"/>
    <b v="0"/>
    <n v="72"/>
    <b v="1"/>
    <s v="theater/plays"/>
    <x v="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n v="1447381592"/>
    <b v="0"/>
    <n v="3"/>
    <b v="1"/>
    <s v="theater/plays"/>
    <x v="3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n v="1428889037"/>
    <b v="0"/>
    <n v="18"/>
    <b v="1"/>
    <s v="theater/plays"/>
    <x v="360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n v="1436307894"/>
    <b v="0"/>
    <n v="30"/>
    <b v="1"/>
    <s v="theater/plays"/>
    <x v="17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n v="1416977259"/>
    <b v="0"/>
    <n v="23"/>
    <b v="1"/>
    <s v="theater/plays"/>
    <x v="2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n v="1479257980"/>
    <b v="0"/>
    <n v="54"/>
    <b v="1"/>
    <s v="theater/plays"/>
    <x v="3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n v="1479283285"/>
    <b v="0"/>
    <n v="26"/>
    <b v="1"/>
    <s v="theater/plays"/>
    <x v="90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n v="1446670765"/>
    <b v="0"/>
    <n v="9"/>
    <b v="1"/>
    <s v="theater/plays"/>
    <x v="86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n v="1407157756"/>
    <b v="0"/>
    <n v="27"/>
    <b v="1"/>
    <s v="theater/plays"/>
    <x v="3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n v="1435177840"/>
    <b v="0"/>
    <n v="30"/>
    <b v="1"/>
    <s v="theater/plays"/>
    <x v="8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n v="1443461616"/>
    <b v="0"/>
    <n v="52"/>
    <b v="1"/>
    <s v="theater/plays"/>
    <x v="13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n v="1399387173"/>
    <b v="0"/>
    <n v="17"/>
    <b v="1"/>
    <s v="theater/plays"/>
    <x v="8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n v="1424796594"/>
    <b v="0"/>
    <n v="19"/>
    <b v="1"/>
    <s v="theater/plays"/>
    <x v="8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n v="1424280899"/>
    <b v="0"/>
    <n v="77"/>
    <b v="1"/>
    <s v="theater/plays"/>
    <x v="7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n v="1407400306"/>
    <b v="0"/>
    <n v="21"/>
    <b v="1"/>
    <s v="theater/plays"/>
    <x v="29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n v="1439122800"/>
    <b v="0"/>
    <n v="38"/>
    <b v="1"/>
    <s v="theater/plays"/>
    <x v="3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n v="1414277578"/>
    <b v="0"/>
    <n v="28"/>
    <b v="1"/>
    <s v="theater/plays"/>
    <x v="3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n v="1423455983"/>
    <b v="0"/>
    <n v="48"/>
    <b v="1"/>
    <s v="theater/plays"/>
    <x v="21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n v="1467973256"/>
    <b v="0"/>
    <n v="46"/>
    <b v="1"/>
    <s v="theater/plays"/>
    <x v="7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n v="1464979620"/>
    <b v="0"/>
    <n v="30"/>
    <b v="1"/>
    <s v="theater/plays"/>
    <x v="20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n v="1444874768"/>
    <b v="0"/>
    <n v="64"/>
    <b v="1"/>
    <s v="theater/plays"/>
    <x v="8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n v="1415652552"/>
    <b v="0"/>
    <n v="15"/>
    <b v="1"/>
    <s v="theater/plays"/>
    <x v="8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n v="1415028506"/>
    <b v="0"/>
    <n v="41"/>
    <b v="1"/>
    <s v="theater/plays"/>
    <x v="2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n v="1415125088"/>
    <b v="0"/>
    <n v="35"/>
    <b v="1"/>
    <s v="theater/plays"/>
    <x v="16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n v="1432033441"/>
    <b v="0"/>
    <n v="45"/>
    <b v="1"/>
    <s v="theater/plays"/>
    <x v="3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n v="1462368682"/>
    <b v="0"/>
    <n v="62"/>
    <b v="1"/>
    <s v="theater/plays"/>
    <x v="41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n v="1403721345"/>
    <b v="0"/>
    <n v="22"/>
    <b v="1"/>
    <s v="theater/plays"/>
    <x v="21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n v="1404997548"/>
    <b v="0"/>
    <n v="18"/>
    <b v="1"/>
    <s v="theater/plays"/>
    <x v="316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n v="1458245855"/>
    <b v="0"/>
    <n v="12"/>
    <b v="1"/>
    <s v="theater/plays"/>
    <x v="8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n v="1413065230"/>
    <b v="0"/>
    <n v="44"/>
    <b v="1"/>
    <s v="theater/plays"/>
    <x v="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n v="1403878645"/>
    <b v="0"/>
    <n v="27"/>
    <b v="1"/>
    <s v="theater/plays"/>
    <x v="24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x v="1622"/>
    <x v="0"/>
    <s v="GB"/>
    <s v="GBP"/>
    <x v="3385"/>
    <n v="1431795944"/>
    <b v="0"/>
    <n v="38"/>
    <b v="1"/>
    <s v="theater/plays"/>
    <x v="361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n v="1399286589"/>
    <b v="0"/>
    <n v="28"/>
    <b v="1"/>
    <s v="theater/plays"/>
    <x v="3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n v="1452338929"/>
    <b v="0"/>
    <n v="24"/>
    <b v="1"/>
    <s v="theater/plays"/>
    <x v="20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n v="1414605776"/>
    <b v="0"/>
    <n v="65"/>
    <b v="1"/>
    <s v="theater/plays"/>
    <x v="38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n v="1421964325"/>
    <b v="0"/>
    <n v="46"/>
    <b v="1"/>
    <s v="theater/plays"/>
    <x v="3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n v="1405378414"/>
    <b v="0"/>
    <n v="85"/>
    <b v="1"/>
    <s v="theater/plays"/>
    <x v="8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n v="1436376146"/>
    <b v="0"/>
    <n v="66"/>
    <b v="1"/>
    <s v="theater/plays"/>
    <x v="21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n v="1444747843"/>
    <b v="0"/>
    <n v="165"/>
    <b v="1"/>
    <s v="theater/plays"/>
    <x v="5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n v="1432638324"/>
    <b v="0"/>
    <n v="17"/>
    <b v="1"/>
    <s v="theater/plays"/>
    <x v="8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n v="1432814702"/>
    <b v="0"/>
    <n v="3"/>
    <b v="1"/>
    <s v="theater/plays"/>
    <x v="108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n v="1455063886"/>
    <b v="0"/>
    <n v="17"/>
    <b v="1"/>
    <s v="theater/plays"/>
    <x v="17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n v="1401623376"/>
    <b v="0"/>
    <n v="91"/>
    <b v="1"/>
    <s v="theater/plays"/>
    <x v="8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n v="1402049289"/>
    <b v="0"/>
    <n v="67"/>
    <b v="1"/>
    <s v="theater/plays"/>
    <x v="13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n v="1403135304"/>
    <b v="0"/>
    <n v="18"/>
    <b v="1"/>
    <s v="theater/plays"/>
    <x v="185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n v="1466710358"/>
    <b v="0"/>
    <n v="21"/>
    <b v="1"/>
    <s v="theater/plays"/>
    <x v="39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n v="1462841990"/>
    <b v="0"/>
    <n v="40"/>
    <b v="1"/>
    <s v="theater/plays"/>
    <x v="15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n v="1442536372"/>
    <b v="0"/>
    <n v="78"/>
    <b v="1"/>
    <s v="theater/plays"/>
    <x v="3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n v="1409266862"/>
    <b v="0"/>
    <n v="26"/>
    <b v="1"/>
    <s v="theater/plays"/>
    <x v="8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n v="1424280938"/>
    <b v="0"/>
    <n v="14"/>
    <b v="1"/>
    <s v="theater/plays"/>
    <x v="22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n v="1478030325"/>
    <b v="0"/>
    <n v="44"/>
    <b v="1"/>
    <s v="theater/plays"/>
    <x v="3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n v="1459999656"/>
    <b v="0"/>
    <n v="9"/>
    <b v="1"/>
    <s v="theater/plays"/>
    <x v="8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n v="1427363645"/>
    <b v="0"/>
    <n v="30"/>
    <b v="1"/>
    <s v="theater/plays"/>
    <x v="28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n v="1410558948"/>
    <b v="0"/>
    <n v="45"/>
    <b v="1"/>
    <s v="theater/plays"/>
    <x v="8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n v="1398283307"/>
    <b v="0"/>
    <n v="56"/>
    <b v="1"/>
    <s v="theater/plays"/>
    <x v="7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n v="1458416585"/>
    <b v="0"/>
    <n v="46"/>
    <b v="1"/>
    <s v="theater/plays"/>
    <x v="13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n v="1454638202"/>
    <b v="0"/>
    <n v="34"/>
    <b v="1"/>
    <s v="theater/plays"/>
    <x v="17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n v="1422903563"/>
    <b v="0"/>
    <n v="98"/>
    <b v="1"/>
    <s v="theater/plays"/>
    <x v="7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n v="1447594176"/>
    <b v="0"/>
    <n v="46"/>
    <b v="1"/>
    <s v="theater/plays"/>
    <x v="15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n v="1427320341"/>
    <b v="0"/>
    <n v="10"/>
    <b v="1"/>
    <s v="theater/plays"/>
    <x v="49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n v="1421252084"/>
    <b v="0"/>
    <n v="76"/>
    <b v="1"/>
    <s v="theater/plays"/>
    <x v="3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n v="1409669336"/>
    <b v="0"/>
    <n v="104"/>
    <b v="1"/>
    <s v="theater/plays"/>
    <x v="3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n v="1409620903"/>
    <b v="0"/>
    <n v="87"/>
    <b v="1"/>
    <s v="theater/plays"/>
    <x v="29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n v="1401722952"/>
    <b v="0"/>
    <n v="29"/>
    <b v="1"/>
    <s v="theater/plays"/>
    <x v="8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n v="1422983847"/>
    <b v="0"/>
    <n v="51"/>
    <b v="1"/>
    <s v="theater/plays"/>
    <x v="3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n v="1476837061"/>
    <b v="0"/>
    <n v="12"/>
    <b v="1"/>
    <s v="theater/plays"/>
    <x v="22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n v="1404168101"/>
    <b v="0"/>
    <n v="72"/>
    <b v="1"/>
    <s v="theater/plays"/>
    <x v="15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n v="1405791153"/>
    <b v="0"/>
    <n v="21"/>
    <b v="1"/>
    <s v="theater/plays"/>
    <x v="8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n v="1452520614"/>
    <b v="0"/>
    <n v="42"/>
    <b v="1"/>
    <s v="theater/plays"/>
    <x v="5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x v="2272"/>
    <x v="0"/>
    <s v="US"/>
    <s v="USD"/>
    <x v="3421"/>
    <n v="1400290255"/>
    <b v="0"/>
    <n v="71"/>
    <b v="1"/>
    <s v="theater/plays"/>
    <x v="8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n v="1402391269"/>
    <b v="0"/>
    <n v="168"/>
    <b v="1"/>
    <s v="theater/plays"/>
    <x v="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n v="1469112493"/>
    <b v="0"/>
    <n v="19"/>
    <b v="1"/>
    <s v="theater/plays"/>
    <x v="20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n v="1406811593"/>
    <b v="0"/>
    <n v="37"/>
    <b v="1"/>
    <s v="theater/plays"/>
    <x v="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n v="1437411820"/>
    <b v="0"/>
    <n v="36"/>
    <b v="1"/>
    <s v="theater/plays"/>
    <x v="7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n v="1428358567"/>
    <b v="0"/>
    <n v="14"/>
    <b v="1"/>
    <s v="theater/plays"/>
    <x v="3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n v="1452030730"/>
    <b v="0"/>
    <n v="18"/>
    <b v="1"/>
    <s v="theater/plays"/>
    <x v="16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n v="1403146628"/>
    <b v="0"/>
    <n v="82"/>
    <b v="1"/>
    <s v="theater/plays"/>
    <x v="2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n v="1445077121"/>
    <b v="0"/>
    <n v="43"/>
    <b v="1"/>
    <s v="theater/plays"/>
    <x v="3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n v="1430424672"/>
    <b v="0"/>
    <n v="8"/>
    <b v="1"/>
    <s v="theater/plays"/>
    <x v="8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n v="1407674146"/>
    <b v="0"/>
    <n v="45"/>
    <b v="1"/>
    <s v="theater/plays"/>
    <x v="362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n v="1464677986"/>
    <b v="0"/>
    <n v="20"/>
    <b v="1"/>
    <s v="theater/plays"/>
    <x v="363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n v="1443185036"/>
    <b v="0"/>
    <n v="31"/>
    <b v="1"/>
    <s v="theater/plays"/>
    <x v="8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n v="1421092725"/>
    <b v="0"/>
    <n v="25"/>
    <b v="1"/>
    <s v="theater/plays"/>
    <x v="29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s v="US"/>
    <s v="USD"/>
    <x v="3435"/>
    <n v="1454448012"/>
    <b v="0"/>
    <n v="14"/>
    <b v="1"/>
    <s v="theater/plays"/>
    <x v="29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n v="1416192689"/>
    <b v="0"/>
    <n v="45"/>
    <b v="1"/>
    <s v="theater/plays"/>
    <x v="5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n v="1465607738"/>
    <b v="0"/>
    <n v="20"/>
    <b v="1"/>
    <s v="theater/plays"/>
    <x v="193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n v="1422809671"/>
    <b v="0"/>
    <n v="39"/>
    <b v="1"/>
    <s v="theater/plays"/>
    <x v="143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n v="1427304127"/>
    <b v="0"/>
    <n v="16"/>
    <b v="1"/>
    <s v="theater/plays"/>
    <x v="7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n v="1404141626"/>
    <b v="0"/>
    <n v="37"/>
    <b v="1"/>
    <s v="theater/plays"/>
    <x v="42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n v="1465946956"/>
    <b v="0"/>
    <n v="14"/>
    <b v="1"/>
    <s v="theater/plays"/>
    <x v="30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n v="1404233159"/>
    <b v="0"/>
    <n v="21"/>
    <b v="1"/>
    <s v="theater/plays"/>
    <x v="7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n v="1473789627"/>
    <b v="0"/>
    <n v="69"/>
    <b v="1"/>
    <s v="theater/plays"/>
    <x v="7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n v="1404190567"/>
    <b v="0"/>
    <n v="16"/>
    <b v="1"/>
    <s v="theater/plays"/>
    <x v="87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n v="1421081857"/>
    <b v="0"/>
    <n v="55"/>
    <b v="1"/>
    <s v="theater/plays"/>
    <x v="49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n v="1420606303"/>
    <b v="0"/>
    <n v="27"/>
    <b v="1"/>
    <s v="theater/plays"/>
    <x v="39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n v="1461151860"/>
    <b v="0"/>
    <n v="36"/>
    <b v="1"/>
    <s v="theater/plays"/>
    <x v="9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n v="1406896752"/>
    <b v="0"/>
    <n v="19"/>
    <b v="1"/>
    <s v="theater/plays"/>
    <x v="364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n v="1475248279"/>
    <b v="0"/>
    <n v="12"/>
    <b v="1"/>
    <s v="theater/plays"/>
    <x v="86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n v="1435181628"/>
    <b v="0"/>
    <n v="17"/>
    <b v="1"/>
    <s v="theater/plays"/>
    <x v="180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n v="1472594585"/>
    <b v="0"/>
    <n v="114"/>
    <b v="1"/>
    <s v="theater/plays"/>
    <x v="3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n v="1469329637"/>
    <b v="0"/>
    <n v="93"/>
    <b v="1"/>
    <s v="theater/plays"/>
    <x v="21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n v="1436972472"/>
    <b v="0"/>
    <n v="36"/>
    <b v="1"/>
    <s v="theater/plays"/>
    <x v="3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n v="1455928050"/>
    <b v="0"/>
    <n v="61"/>
    <b v="1"/>
    <s v="theater/plays"/>
    <x v="37"/>
    <n v="72.95"/>
    <x v="1"/>
    <x v="6"/>
    <x v="3466"/>
    <d v="2016-04-19T23:27:30"/>
    <x v="2"/>
  </r>
  <r>
    <n v="3467"/>
    <s v="Venus in Fur, Los Angeles."/>
    <s v="Venus in Fur, By David Ives."/>
    <x v="9"/>
    <x v="168"/>
    <x v="0"/>
    <s v="US"/>
    <s v="USD"/>
    <x v="3455"/>
    <n v="1424275632"/>
    <b v="0"/>
    <n v="47"/>
    <b v="1"/>
    <s v="theater/plays"/>
    <x v="7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n v="1471976529"/>
    <b v="0"/>
    <n v="17"/>
    <b v="1"/>
    <s v="theater/plays"/>
    <x v="108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n v="1459265045"/>
    <b v="0"/>
    <n v="63"/>
    <b v="1"/>
    <s v="theater/plays"/>
    <x v="40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x v="672"/>
    <x v="0"/>
    <s v="US"/>
    <s v="USD"/>
    <x v="3458"/>
    <n v="1465345902"/>
    <b v="0"/>
    <n v="9"/>
    <b v="1"/>
    <s v="theater/plays"/>
    <x v="95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n v="1405971690"/>
    <b v="0"/>
    <n v="30"/>
    <b v="1"/>
    <s v="theater/plays"/>
    <x v="20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n v="1413432331"/>
    <b v="0"/>
    <n v="23"/>
    <b v="1"/>
    <s v="theater/plays"/>
    <x v="21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n v="1425067296"/>
    <b v="0"/>
    <n v="33"/>
    <b v="1"/>
    <s v="theater/plays"/>
    <x v="8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n v="1466424131"/>
    <b v="0"/>
    <n v="39"/>
    <b v="1"/>
    <s v="theater/plays"/>
    <x v="7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n v="1412629704"/>
    <b v="0"/>
    <n v="17"/>
    <b v="1"/>
    <s v="theater/plays"/>
    <x v="40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n v="1412836990"/>
    <b v="0"/>
    <n v="6"/>
    <b v="1"/>
    <s v="theater/plays"/>
    <x v="3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n v="1430761243"/>
    <b v="0"/>
    <n v="39"/>
    <b v="1"/>
    <s v="theater/plays"/>
    <x v="41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n v="1424296822"/>
    <b v="0"/>
    <n v="57"/>
    <b v="1"/>
    <s v="theater/plays"/>
    <x v="40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n v="1400790680"/>
    <b v="0"/>
    <n v="56"/>
    <b v="1"/>
    <s v="theater/plays"/>
    <x v="30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n v="1434440227"/>
    <b v="0"/>
    <n v="13"/>
    <b v="1"/>
    <s v="theater/plays"/>
    <x v="1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n v="1418709388"/>
    <b v="0"/>
    <n v="95"/>
    <b v="1"/>
    <s v="theater/plays"/>
    <x v="17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n v="1402079466"/>
    <b v="0"/>
    <n v="80"/>
    <b v="1"/>
    <s v="theater/plays"/>
    <x v="17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n v="1401811381"/>
    <b v="0"/>
    <n v="133"/>
    <b v="1"/>
    <s v="theater/plays"/>
    <x v="12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n v="1463422499"/>
    <b v="0"/>
    <n v="44"/>
    <b v="1"/>
    <s v="theater/plays"/>
    <x v="35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n v="1451839080"/>
    <b v="0"/>
    <n v="30"/>
    <b v="1"/>
    <s v="theater/plays"/>
    <x v="7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n v="1430600401"/>
    <b v="0"/>
    <n v="56"/>
    <b v="1"/>
    <s v="theater/plays"/>
    <x v="19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n v="1432593252"/>
    <b v="0"/>
    <n v="66"/>
    <b v="1"/>
    <s v="theater/plays"/>
    <x v="30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n v="1427221560"/>
    <b v="0"/>
    <n v="29"/>
    <b v="1"/>
    <s v="theater/plays"/>
    <x v="10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n v="1398352531"/>
    <b v="0"/>
    <n v="72"/>
    <b v="1"/>
    <s v="theater/plays"/>
    <x v="40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n v="1457982924"/>
    <b v="0"/>
    <n v="27"/>
    <b v="1"/>
    <s v="theater/plays"/>
    <x v="30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n v="1430114384"/>
    <b v="0"/>
    <n v="10"/>
    <b v="1"/>
    <s v="theater/plays"/>
    <x v="137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n v="1442794397"/>
    <b v="0"/>
    <n v="35"/>
    <b v="1"/>
    <s v="theater/plays"/>
    <x v="2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n v="1406580436"/>
    <b v="0"/>
    <n v="29"/>
    <b v="1"/>
    <s v="theater/plays"/>
    <x v="8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n v="1479186575"/>
    <b v="0"/>
    <n v="13"/>
    <b v="1"/>
    <s v="theater/plays"/>
    <x v="8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n v="1412360309"/>
    <b v="0"/>
    <n v="72"/>
    <b v="1"/>
    <s v="theater/plays"/>
    <x v="13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n v="1470169166"/>
    <b v="0"/>
    <n v="78"/>
    <b v="1"/>
    <s v="theater/plays"/>
    <x v="39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n v="1463852904"/>
    <b v="0"/>
    <n v="49"/>
    <b v="1"/>
    <s v="theater/plays"/>
    <x v="15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n v="1459309704"/>
    <b v="0"/>
    <n v="42"/>
    <b v="1"/>
    <s v="theater/plays"/>
    <x v="21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n v="1431046325"/>
    <b v="0"/>
    <n v="35"/>
    <b v="1"/>
    <s v="theater/plays"/>
    <x v="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n v="1455919438"/>
    <b v="0"/>
    <n v="42"/>
    <b v="1"/>
    <s v="theater/plays"/>
    <x v="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n v="1439835595"/>
    <b v="0"/>
    <n v="42"/>
    <b v="1"/>
    <s v="theater/plays"/>
    <x v="7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n v="1456862924"/>
    <b v="0"/>
    <n v="31"/>
    <b v="1"/>
    <s v="theater/plays"/>
    <x v="2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n v="1466767728"/>
    <b v="0"/>
    <n v="38"/>
    <b v="1"/>
    <s v="theater/plays"/>
    <x v="29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n v="1445363891"/>
    <b v="0"/>
    <n v="8"/>
    <b v="1"/>
    <s v="theater/plays"/>
    <x v="8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n v="1398983245"/>
    <b v="0"/>
    <n v="39"/>
    <b v="1"/>
    <s v="theater/plays"/>
    <x v="3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n v="1404927440"/>
    <b v="0"/>
    <n v="29"/>
    <b v="1"/>
    <s v="theater/plays"/>
    <x v="21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n v="1462140537"/>
    <b v="0"/>
    <n v="72"/>
    <b v="1"/>
    <s v="theater/plays"/>
    <x v="3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n v="1460914253"/>
    <b v="0"/>
    <n v="15"/>
    <b v="1"/>
    <s v="theater/plays"/>
    <x v="144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n v="1415392666"/>
    <b v="0"/>
    <n v="33"/>
    <b v="1"/>
    <s v="theater/plays"/>
    <x v="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n v="1402584846"/>
    <b v="0"/>
    <n v="15"/>
    <b v="1"/>
    <s v="theater/plays"/>
    <x v="7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n v="1413406695"/>
    <b v="0"/>
    <n v="19"/>
    <b v="1"/>
    <s v="theater/plays"/>
    <x v="7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n v="1424609592"/>
    <b v="0"/>
    <n v="17"/>
    <b v="1"/>
    <s v="theater/plays"/>
    <x v="8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n v="1400725112"/>
    <b v="0"/>
    <n v="44"/>
    <b v="1"/>
    <s v="theater/plays"/>
    <x v="90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n v="1421439552"/>
    <b v="0"/>
    <n v="10"/>
    <b v="1"/>
    <s v="theater/plays"/>
    <x v="5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n v="1430505171"/>
    <b v="0"/>
    <n v="46"/>
    <b v="1"/>
    <s v="theater/plays"/>
    <x v="3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n v="1407197670"/>
    <b v="0"/>
    <n v="11"/>
    <b v="1"/>
    <s v="theater/plays"/>
    <x v="8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n v="1401910634"/>
    <b v="0"/>
    <n v="13"/>
    <b v="1"/>
    <s v="theater/plays"/>
    <x v="8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n v="1410461299"/>
    <b v="0"/>
    <n v="33"/>
    <b v="1"/>
    <s v="theater/plays"/>
    <x v="5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n v="1422886950"/>
    <b v="0"/>
    <n v="28"/>
    <b v="1"/>
    <s v="theater/plays"/>
    <x v="7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n v="1439322412"/>
    <b v="0"/>
    <n v="21"/>
    <b v="1"/>
    <s v="theater/plays"/>
    <x v="7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n v="1409388020"/>
    <b v="0"/>
    <n v="13"/>
    <b v="1"/>
    <s v="theater/plays"/>
    <x v="312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n v="1439924246"/>
    <b v="0"/>
    <n v="34"/>
    <b v="1"/>
    <s v="theater/plays"/>
    <x v="8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n v="1469871148"/>
    <b v="0"/>
    <n v="80"/>
    <b v="1"/>
    <s v="theater/plays"/>
    <x v="35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n v="1409336373"/>
    <b v="0"/>
    <n v="74"/>
    <b v="1"/>
    <s v="theater/plays"/>
    <x v="21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n v="1438188106"/>
    <b v="0"/>
    <n v="7"/>
    <b v="1"/>
    <s v="theater/plays"/>
    <x v="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n v="1459411371"/>
    <b v="0"/>
    <n v="34"/>
    <b v="1"/>
    <s v="theater/plays"/>
    <x v="21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n v="1434069205"/>
    <b v="0"/>
    <n v="86"/>
    <b v="1"/>
    <s v="theater/plays"/>
    <x v="16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n v="1483012918"/>
    <b v="0"/>
    <n v="37"/>
    <b v="1"/>
    <s v="theater/plays"/>
    <x v="7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n v="1434997018"/>
    <b v="0"/>
    <n v="18"/>
    <b v="1"/>
    <s v="theater/plays"/>
    <x v="88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n v="1457881057"/>
    <b v="0"/>
    <n v="22"/>
    <b v="1"/>
    <s v="theater/plays"/>
    <x v="8"/>
    <n v="125"/>
    <x v="1"/>
    <x v="6"/>
    <x v="3530"/>
    <d v="2016-04-10T20:00:00"/>
    <x v="2"/>
  </r>
  <r>
    <n v="3531"/>
    <s v="The Reinvention of Lily Johnson"/>
    <s v="A political comedy for a crazy election year"/>
    <x v="28"/>
    <x v="1958"/>
    <x v="0"/>
    <s v="US"/>
    <s v="USD"/>
    <x v="3518"/>
    <n v="1464709334"/>
    <b v="0"/>
    <n v="26"/>
    <b v="1"/>
    <s v="theater/plays"/>
    <x v="30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n v="1409667827"/>
    <b v="0"/>
    <n v="27"/>
    <b v="1"/>
    <s v="theater/plays"/>
    <x v="17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n v="1444673767"/>
    <b v="0"/>
    <n v="8"/>
    <b v="1"/>
    <s v="theater/plays"/>
    <x v="9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n v="1440687623"/>
    <b v="0"/>
    <n v="204"/>
    <b v="1"/>
    <s v="theater/plays"/>
    <x v="94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n v="1441120910"/>
    <b v="0"/>
    <n v="46"/>
    <b v="1"/>
    <s v="theater/plays"/>
    <x v="3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n v="1448040425"/>
    <b v="0"/>
    <n v="17"/>
    <b v="1"/>
    <s v="theater/plays"/>
    <x v="42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n v="1413016216"/>
    <b v="0"/>
    <n v="28"/>
    <b v="1"/>
    <s v="theater/plays"/>
    <x v="144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n v="1469009140"/>
    <b v="0"/>
    <n v="83"/>
    <b v="1"/>
    <s v="theater/plays"/>
    <x v="30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n v="1471543722"/>
    <b v="0"/>
    <n v="13"/>
    <b v="1"/>
    <s v="theater/plays"/>
    <x v="28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n v="1464307491"/>
    <b v="0"/>
    <n v="8"/>
    <b v="1"/>
    <s v="theater/plays"/>
    <x v="4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n v="1438882275"/>
    <b v="0"/>
    <n v="32"/>
    <b v="1"/>
    <s v="theater/plays"/>
    <x v="2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n v="1404915822"/>
    <b v="0"/>
    <n v="85"/>
    <b v="1"/>
    <s v="theater/plays"/>
    <x v="21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n v="1432663659"/>
    <b v="0"/>
    <n v="29"/>
    <b v="1"/>
    <s v="theater/plays"/>
    <x v="2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n v="1423166257"/>
    <b v="0"/>
    <n v="24"/>
    <b v="1"/>
    <s v="theater/plays"/>
    <x v="8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n v="1426188159"/>
    <b v="0"/>
    <n v="8"/>
    <b v="1"/>
    <s v="theater/plays"/>
    <x v="8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n v="1426002684"/>
    <b v="0"/>
    <n v="19"/>
    <b v="1"/>
    <s v="theater/plays"/>
    <x v="21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n v="1461117201"/>
    <b v="0"/>
    <n v="336"/>
    <b v="1"/>
    <s v="theater/plays"/>
    <x v="35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n v="1455230214"/>
    <b v="0"/>
    <n v="13"/>
    <b v="1"/>
    <s v="theater/plays"/>
    <x v="21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n v="1438939673"/>
    <b v="0"/>
    <n v="42"/>
    <b v="1"/>
    <s v="theater/plays"/>
    <x v="21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n v="1459632398"/>
    <b v="0"/>
    <n v="64"/>
    <b v="1"/>
    <s v="theater/plays"/>
    <x v="2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n v="1398342170"/>
    <b v="0"/>
    <n v="25"/>
    <b v="1"/>
    <s v="theater/plays"/>
    <x v="21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n v="1401372324"/>
    <b v="0"/>
    <n v="20"/>
    <b v="1"/>
    <s v="theater/plays"/>
    <x v="8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n v="1436575280"/>
    <b v="0"/>
    <n v="104"/>
    <b v="1"/>
    <s v="theater/plays"/>
    <x v="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n v="1421025159"/>
    <b v="0"/>
    <n v="53"/>
    <b v="1"/>
    <s v="theater/plays"/>
    <x v="40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n v="1476786994"/>
    <b v="0"/>
    <n v="14"/>
    <b v="1"/>
    <s v="theater/plays"/>
    <x v="8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n v="1403105724"/>
    <b v="0"/>
    <n v="20"/>
    <b v="1"/>
    <s v="theater/plays"/>
    <x v="8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n v="1396334311"/>
    <b v="0"/>
    <n v="558"/>
    <b v="1"/>
    <s v="theater/plays"/>
    <x v="8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n v="1431718575"/>
    <b v="0"/>
    <n v="22"/>
    <b v="1"/>
    <s v="theater/plays"/>
    <x v="12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n v="1436408308"/>
    <b v="0"/>
    <n v="24"/>
    <b v="1"/>
    <s v="theater/plays"/>
    <x v="3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n v="1429651266"/>
    <b v="0"/>
    <n v="74"/>
    <b v="1"/>
    <s v="theater/plays"/>
    <x v="29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n v="1437236378"/>
    <b v="0"/>
    <n v="54"/>
    <b v="1"/>
    <s v="theater/plays"/>
    <x v="21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n v="1457115427"/>
    <b v="0"/>
    <n v="31"/>
    <b v="1"/>
    <s v="theater/plays"/>
    <x v="328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n v="1467648456"/>
    <b v="0"/>
    <n v="25"/>
    <b v="1"/>
    <s v="theater/plays"/>
    <x v="2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x v="2025"/>
    <x v="0"/>
    <s v="GB"/>
    <s v="GBP"/>
    <x v="3550"/>
    <n v="1440082649"/>
    <b v="0"/>
    <n v="17"/>
    <b v="1"/>
    <s v="theater/plays"/>
    <x v="7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n v="1417456208"/>
    <b v="0"/>
    <n v="12"/>
    <b v="1"/>
    <s v="theater/plays"/>
    <x v="26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n v="1419423083"/>
    <b v="0"/>
    <n v="38"/>
    <b v="1"/>
    <s v="theater/plays"/>
    <x v="2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n v="1431372444"/>
    <b v="0"/>
    <n v="41"/>
    <b v="1"/>
    <s v="theater/plays"/>
    <x v="15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n v="1408383994"/>
    <b v="0"/>
    <n v="19"/>
    <b v="1"/>
    <s v="theater/plays"/>
    <x v="38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n v="1418142696"/>
    <b v="0"/>
    <n v="41"/>
    <b v="1"/>
    <s v="theater/plays"/>
    <x v="8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n v="1417593483"/>
    <b v="0"/>
    <n v="26"/>
    <b v="1"/>
    <s v="theater/plays"/>
    <x v="35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n v="1412109413"/>
    <b v="0"/>
    <n v="25"/>
    <b v="1"/>
    <s v="theater/plays"/>
    <x v="108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x v="83"/>
    <x v="0"/>
    <s v="GB"/>
    <s v="GBP"/>
    <x v="3558"/>
    <n v="1432302082"/>
    <b v="0"/>
    <n v="9"/>
    <b v="1"/>
    <s v="theater/plays"/>
    <x v="8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s v="GB"/>
    <s v="GBP"/>
    <x v="3559"/>
    <n v="1412845246"/>
    <b v="0"/>
    <n v="78"/>
    <b v="1"/>
    <s v="theater/plays"/>
    <x v="3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n v="1413326248"/>
    <b v="0"/>
    <n v="45"/>
    <b v="1"/>
    <s v="theater/plays"/>
    <x v="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n v="1468176527"/>
    <b v="0"/>
    <n v="102"/>
    <b v="1"/>
    <s v="theater/plays"/>
    <x v="7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n v="1475759454"/>
    <b v="0"/>
    <n v="5"/>
    <b v="1"/>
    <s v="theater/plays"/>
    <x v="8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n v="1427741583"/>
    <b v="0"/>
    <n v="27"/>
    <b v="1"/>
    <s v="theater/plays"/>
    <x v="22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n v="1459445777"/>
    <b v="0"/>
    <n v="37"/>
    <b v="1"/>
    <s v="theater/plays"/>
    <x v="8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n v="1456856256"/>
    <b v="0"/>
    <n v="14"/>
    <b v="1"/>
    <s v="theater/plays"/>
    <x v="8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n v="1421900022"/>
    <b v="0"/>
    <n v="27"/>
    <b v="1"/>
    <s v="theater/plays"/>
    <x v="35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n v="1405509510"/>
    <b v="0"/>
    <n v="45"/>
    <b v="1"/>
    <s v="theater/plays"/>
    <x v="8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n v="1458613082"/>
    <b v="0"/>
    <n v="49"/>
    <b v="1"/>
    <s v="theater/plays"/>
    <x v="315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n v="1455790405"/>
    <b v="0"/>
    <n v="24"/>
    <b v="1"/>
    <s v="theater/plays"/>
    <x v="15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n v="1434180944"/>
    <b v="0"/>
    <n v="112"/>
    <b v="1"/>
    <s v="theater/plays"/>
    <x v="31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n v="1416589890"/>
    <b v="0"/>
    <n v="23"/>
    <b v="1"/>
    <s v="theater/plays"/>
    <x v="17"/>
    <n v="176.09"/>
    <x v="1"/>
    <x v="6"/>
    <x v="3585"/>
    <d v="2014-12-21T17:11:30"/>
    <x v="3"/>
  </r>
  <r>
    <n v="3586"/>
    <s v="Actors &amp; Musicians who are Blind or Autistic"/>
    <s v="See Theatre In A New Light"/>
    <x v="51"/>
    <x v="2369"/>
    <x v="0"/>
    <s v="US"/>
    <s v="USD"/>
    <x v="3572"/>
    <n v="1469465070"/>
    <b v="0"/>
    <n v="54"/>
    <b v="1"/>
    <s v="theater/plays"/>
    <x v="15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n v="1463144254"/>
    <b v="0"/>
    <n v="28"/>
    <b v="1"/>
    <s v="theater/plays"/>
    <x v="3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n v="1428436410"/>
    <b v="0"/>
    <n v="11"/>
    <b v="1"/>
    <s v="theater/plays"/>
    <x v="7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n v="1430494347"/>
    <b v="0"/>
    <n v="62"/>
    <b v="1"/>
    <s v="theater/plays"/>
    <x v="30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n v="1411200034"/>
    <b v="0"/>
    <n v="73"/>
    <b v="1"/>
    <s v="theater/plays"/>
    <x v="8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n v="1419979544"/>
    <b v="0"/>
    <n v="18"/>
    <b v="1"/>
    <s v="theater/plays"/>
    <x v="21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n v="1418673307"/>
    <b v="0"/>
    <n v="35"/>
    <b v="1"/>
    <s v="theater/plays"/>
    <x v="3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n v="1417469639"/>
    <b v="0"/>
    <n v="43"/>
    <b v="1"/>
    <s v="theater/plays"/>
    <x v="38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n v="1470792982"/>
    <b v="0"/>
    <n v="36"/>
    <b v="1"/>
    <s v="theater/plays"/>
    <x v="9"/>
    <n v="55.97"/>
    <x v="1"/>
    <x v="6"/>
    <x v="3594"/>
    <d v="2016-09-04T01:36:22"/>
    <x v="2"/>
  </r>
  <r>
    <n v="3595"/>
    <s v="The Flu Season"/>
    <s v="A new theatre company staging Will Eno's The Flu Season in Seattle"/>
    <x v="27"/>
    <x v="2372"/>
    <x v="0"/>
    <s v="US"/>
    <s v="USD"/>
    <x v="3581"/>
    <n v="1423959123"/>
    <b v="0"/>
    <n v="62"/>
    <b v="1"/>
    <s v="theater/plays"/>
    <x v="17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n v="1407258582"/>
    <b v="0"/>
    <n v="15"/>
    <b v="1"/>
    <s v="theater/plays"/>
    <x v="29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n v="1455717790"/>
    <b v="0"/>
    <n v="33"/>
    <b v="1"/>
    <s v="theater/plays"/>
    <x v="3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x v="1666"/>
    <x v="0"/>
    <s v="US"/>
    <s v="USD"/>
    <x v="3584"/>
    <n v="1408129822"/>
    <b v="0"/>
    <n v="27"/>
    <b v="1"/>
    <s v="theater/plays"/>
    <x v="5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n v="1438715077"/>
    <b v="0"/>
    <n v="17"/>
    <b v="1"/>
    <s v="theater/plays"/>
    <x v="180"/>
    <n v="59.41"/>
    <x v="1"/>
    <x v="6"/>
    <x v="3599"/>
    <d v="2015-08-30T00:00:00"/>
    <x v="0"/>
  </r>
  <r>
    <n v="3600"/>
    <s v="Pariah"/>
    <s v="The First Play From The Man Who Brought You The Black James Bond!"/>
    <x v="185"/>
    <x v="31"/>
    <x v="0"/>
    <s v="US"/>
    <s v="USD"/>
    <x v="3586"/>
    <n v="1473970964"/>
    <b v="0"/>
    <n v="4"/>
    <b v="1"/>
    <s v="theater/plays"/>
    <x v="22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n v="1418860682"/>
    <b v="0"/>
    <n v="53"/>
    <b v="1"/>
    <s v="theater/plays"/>
    <x v="3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n v="1458336479"/>
    <b v="0"/>
    <n v="49"/>
    <b v="1"/>
    <s v="theater/plays"/>
    <x v="8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n v="1444164280"/>
    <b v="0"/>
    <n v="57"/>
    <b v="1"/>
    <s v="theater/plays"/>
    <x v="193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n v="1461370956"/>
    <b v="0"/>
    <n v="69"/>
    <b v="1"/>
    <s v="theater/plays"/>
    <x v="40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n v="1452798126"/>
    <b v="0"/>
    <n v="15"/>
    <b v="1"/>
    <s v="theater/plays"/>
    <x v="361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n v="1468593057"/>
    <b v="0"/>
    <n v="64"/>
    <b v="1"/>
    <s v="theater/plays"/>
    <x v="22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x v="2377"/>
    <x v="0"/>
    <s v="GB"/>
    <s v="GBP"/>
    <x v="3593"/>
    <n v="1448924882"/>
    <b v="0"/>
    <n v="20"/>
    <b v="1"/>
    <s v="theater/plays"/>
    <x v="2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n v="1463418090"/>
    <b v="0"/>
    <n v="27"/>
    <b v="1"/>
    <s v="theater/plays"/>
    <x v="8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n v="1456789685"/>
    <b v="0"/>
    <n v="21"/>
    <b v="1"/>
    <s v="theater/plays"/>
    <x v="42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n v="1437214936"/>
    <b v="0"/>
    <n v="31"/>
    <b v="1"/>
    <s v="theater/plays"/>
    <x v="184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n v="1425891201"/>
    <b v="0"/>
    <n v="51"/>
    <b v="1"/>
    <s v="theater/plays"/>
    <x v="104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n v="1401470811"/>
    <b v="0"/>
    <n v="57"/>
    <b v="1"/>
    <s v="theater/plays"/>
    <x v="12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n v="1401372574"/>
    <b v="0"/>
    <n v="20"/>
    <b v="1"/>
    <s v="theater/plays"/>
    <x v="8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n v="1432083616"/>
    <b v="0"/>
    <n v="71"/>
    <b v="1"/>
    <s v="theater/plays"/>
    <x v="7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n v="1447164896"/>
    <b v="0"/>
    <n v="72"/>
    <b v="1"/>
    <s v="theater/plays"/>
    <x v="13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n v="1424213264"/>
    <b v="0"/>
    <n v="45"/>
    <b v="1"/>
    <s v="theater/plays"/>
    <x v="10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n v="1486996729"/>
    <b v="0"/>
    <n v="51"/>
    <b v="1"/>
    <s v="theater/plays"/>
    <x v="17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n v="1430751850"/>
    <b v="0"/>
    <n v="56"/>
    <b v="1"/>
    <s v="theater/plays"/>
    <x v="7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n v="1476760226"/>
    <b v="0"/>
    <n v="17"/>
    <b v="1"/>
    <s v="theater/plays"/>
    <x v="40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n v="1422916261"/>
    <b v="0"/>
    <n v="197"/>
    <b v="1"/>
    <s v="theater/plays"/>
    <x v="2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n v="1473200844"/>
    <b v="0"/>
    <n v="70"/>
    <b v="1"/>
    <s v="theater/plays"/>
    <x v="5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n v="1409030371"/>
    <b v="0"/>
    <n v="21"/>
    <b v="1"/>
    <s v="theater/plays"/>
    <x v="8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x v="142"/>
    <x v="0"/>
    <s v="US"/>
    <s v="USD"/>
    <x v="3609"/>
    <n v="1404841270"/>
    <b v="0"/>
    <n v="34"/>
    <b v="1"/>
    <s v="theater/plays"/>
    <x v="28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n v="1466793290"/>
    <b v="0"/>
    <n v="39"/>
    <b v="1"/>
    <s v="theater/plays"/>
    <x v="2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n v="1433259577"/>
    <b v="0"/>
    <n v="78"/>
    <b v="1"/>
    <s v="theater/plays"/>
    <x v="3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n v="1406390457"/>
    <b v="0"/>
    <n v="48"/>
    <b v="1"/>
    <s v="theater/plays"/>
    <x v="21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n v="1459446487"/>
    <b v="0"/>
    <n v="29"/>
    <b v="1"/>
    <s v="theater/plays"/>
    <x v="8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n v="1444852796"/>
    <b v="0"/>
    <n v="0"/>
    <b v="0"/>
    <s v="theater/musical"/>
    <x v="5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n v="1457403364"/>
    <b v="0"/>
    <n v="2"/>
    <b v="0"/>
    <s v="theater/musical"/>
    <x v="5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n v="1414700390"/>
    <b v="0"/>
    <n v="1"/>
    <b v="0"/>
    <s v="theater/musical"/>
    <x v="5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n v="1409335497"/>
    <b v="0"/>
    <n v="59"/>
    <b v="0"/>
    <s v="theater/musical"/>
    <x v="76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n v="1415053749"/>
    <b v="0"/>
    <n v="1"/>
    <b v="0"/>
    <s v="theater/musical"/>
    <x v="68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n v="1475765867"/>
    <b v="0"/>
    <n v="31"/>
    <b v="0"/>
    <s v="theater/musical"/>
    <x v="131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n v="1480219174"/>
    <b v="0"/>
    <n v="18"/>
    <b v="0"/>
    <s v="theater/musical"/>
    <x v="65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x v="2391"/>
    <x v="2"/>
    <s v="US"/>
    <s v="USD"/>
    <x v="3621"/>
    <n v="1458594676"/>
    <b v="0"/>
    <n v="10"/>
    <b v="0"/>
    <s v="theater/musical"/>
    <x v="71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n v="1439224829"/>
    <b v="0"/>
    <n v="0"/>
    <b v="0"/>
    <s v="theater/musical"/>
    <x v="5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n v="1417538935"/>
    <b v="0"/>
    <n v="14"/>
    <b v="0"/>
    <s v="theater/musical"/>
    <x v="134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n v="1424275732"/>
    <b v="0"/>
    <n v="2"/>
    <b v="0"/>
    <s v="theater/musical"/>
    <x v="113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n v="1470672906"/>
    <b v="0"/>
    <n v="1"/>
    <b v="0"/>
    <s v="theater/musical"/>
    <x v="5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n v="1428691530"/>
    <b v="0"/>
    <n v="3"/>
    <b v="0"/>
    <s v="theater/musical"/>
    <x v="52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n v="1410966179"/>
    <b v="0"/>
    <n v="0"/>
    <b v="0"/>
    <s v="theater/musical"/>
    <x v="5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n v="1445369727"/>
    <b v="0"/>
    <n v="2"/>
    <b v="0"/>
    <s v="theater/musical"/>
    <x v="53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n v="1444274839"/>
    <b v="0"/>
    <n v="0"/>
    <b v="0"/>
    <s v="theater/musical"/>
    <x v="5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n v="1454996887"/>
    <b v="0"/>
    <n v="12"/>
    <b v="0"/>
    <s v="theater/musical"/>
    <x v="63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n v="1477178238"/>
    <b v="0"/>
    <n v="1"/>
    <b v="0"/>
    <s v="theater/musical"/>
    <x v="5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n v="1431770802"/>
    <b v="0"/>
    <n v="8"/>
    <b v="0"/>
    <s v="theater/musical"/>
    <x v="62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n v="1471370327"/>
    <b v="0"/>
    <n v="2"/>
    <b v="0"/>
    <s v="theater/musical"/>
    <x v="52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s v="US"/>
    <s v="USD"/>
    <x v="3634"/>
    <n v="1409900445"/>
    <b v="0"/>
    <n v="73"/>
    <b v="1"/>
    <s v="theater/plays"/>
    <x v="8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n v="1400691994"/>
    <b v="0"/>
    <n v="8"/>
    <b v="1"/>
    <s v="theater/plays"/>
    <x v="3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n v="1452598184"/>
    <b v="0"/>
    <n v="17"/>
    <b v="1"/>
    <s v="theater/plays"/>
    <x v="8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n v="1404833442"/>
    <b v="0"/>
    <n v="9"/>
    <b v="1"/>
    <s v="theater/plays"/>
    <x v="3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n v="1471188502"/>
    <b v="0"/>
    <n v="17"/>
    <b v="1"/>
    <s v="theater/plays"/>
    <x v="365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n v="1436172207"/>
    <b v="0"/>
    <n v="33"/>
    <b v="1"/>
    <s v="theater/plays"/>
    <x v="7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n v="1457690386"/>
    <b v="0"/>
    <n v="38"/>
    <b v="1"/>
    <s v="theater/plays"/>
    <x v="107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n v="1434654998"/>
    <b v="0"/>
    <n v="79"/>
    <b v="1"/>
    <s v="theater/plays"/>
    <x v="31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n v="1483393836"/>
    <b v="0"/>
    <n v="46"/>
    <b v="1"/>
    <s v="theater/plays"/>
    <x v="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n v="1462806419"/>
    <b v="0"/>
    <n v="20"/>
    <b v="1"/>
    <s v="theater/plays"/>
    <x v="38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x v="17"/>
    <x v="0"/>
    <s v="US"/>
    <s v="USD"/>
    <x v="3644"/>
    <n v="1400272580"/>
    <b v="0"/>
    <n v="20"/>
    <b v="1"/>
    <s v="theater/plays"/>
    <x v="7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n v="1424414350"/>
    <b v="0"/>
    <n v="13"/>
    <b v="1"/>
    <s v="theater/plays"/>
    <x v="21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n v="1417208925"/>
    <b v="0"/>
    <n v="22"/>
    <b v="1"/>
    <s v="theater/plays"/>
    <x v="8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n v="1458336672"/>
    <b v="0"/>
    <n v="36"/>
    <b v="1"/>
    <s v="theater/plays"/>
    <x v="38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n v="1425187014"/>
    <b v="0"/>
    <n v="40"/>
    <b v="1"/>
    <s v="theater/plays"/>
    <x v="7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n v="1477133430"/>
    <b v="0"/>
    <n v="9"/>
    <b v="1"/>
    <s v="theater/plays"/>
    <x v="3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n v="1464847089"/>
    <b v="0"/>
    <n v="19"/>
    <b v="1"/>
    <s v="theater/plays"/>
    <x v="15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n v="1445109822"/>
    <b v="0"/>
    <n v="14"/>
    <b v="1"/>
    <s v="theater/plays"/>
    <x v="41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x v="647"/>
    <x v="0"/>
    <s v="US"/>
    <s v="USD"/>
    <x v="3652"/>
    <n v="1404337382"/>
    <b v="0"/>
    <n v="38"/>
    <b v="1"/>
    <s v="theater/plays"/>
    <x v="8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n v="1434669419"/>
    <b v="0"/>
    <n v="58"/>
    <b v="1"/>
    <s v="theater/plays"/>
    <x v="3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n v="1435670452"/>
    <b v="0"/>
    <n v="28"/>
    <b v="1"/>
    <s v="theater/plays"/>
    <x v="3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n v="1431447137"/>
    <b v="0"/>
    <n v="17"/>
    <b v="1"/>
    <s v="theater/plays"/>
    <x v="17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n v="1431951611"/>
    <b v="0"/>
    <n v="12"/>
    <b v="1"/>
    <s v="theater/plays"/>
    <x v="5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n v="1404140667"/>
    <b v="0"/>
    <n v="40"/>
    <b v="1"/>
    <s v="theater/plays"/>
    <x v="7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n v="1409179384"/>
    <b v="0"/>
    <n v="57"/>
    <b v="1"/>
    <s v="theater/plays"/>
    <x v="21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n v="1412233497"/>
    <b v="0"/>
    <n v="114"/>
    <b v="1"/>
    <s v="theater/plays"/>
    <x v="35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n v="1467752229"/>
    <b v="0"/>
    <n v="31"/>
    <b v="1"/>
    <s v="theater/plays"/>
    <x v="8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n v="1462285182"/>
    <b v="0"/>
    <n v="3"/>
    <b v="1"/>
    <s v="theater/plays"/>
    <x v="49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n v="1408995284"/>
    <b v="0"/>
    <n v="16"/>
    <b v="1"/>
    <s v="theater/plays"/>
    <x v="32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n v="1402580818"/>
    <b v="0"/>
    <n v="199"/>
    <b v="1"/>
    <s v="theater/plays"/>
    <x v="3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x v="420"/>
    <x v="0"/>
    <s v="GB"/>
    <s v="GBP"/>
    <x v="3664"/>
    <n v="1430052298"/>
    <b v="0"/>
    <n v="31"/>
    <b v="1"/>
    <s v="theater/plays"/>
    <x v="3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n v="1401214581"/>
    <b v="0"/>
    <n v="30"/>
    <b v="1"/>
    <s v="theater/plays"/>
    <x v="5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n v="1473850434"/>
    <b v="0"/>
    <n v="34"/>
    <b v="1"/>
    <s v="theater/plays"/>
    <x v="40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n v="1452008290"/>
    <b v="0"/>
    <n v="18"/>
    <b v="1"/>
    <s v="theater/plays"/>
    <x v="20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n v="1399998418"/>
    <b v="0"/>
    <n v="67"/>
    <b v="1"/>
    <s v="theater/plays"/>
    <x v="86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n v="1474339696"/>
    <b v="0"/>
    <n v="66"/>
    <b v="1"/>
    <s v="theater/plays"/>
    <x v="38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n v="1438575586"/>
    <b v="0"/>
    <n v="23"/>
    <b v="1"/>
    <s v="theater/plays"/>
    <x v="86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n v="1398348859"/>
    <b v="0"/>
    <n v="126"/>
    <b v="1"/>
    <s v="theater/plays"/>
    <x v="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n v="1439567660"/>
    <b v="0"/>
    <n v="6"/>
    <b v="1"/>
    <s v="theater/plays"/>
    <x v="7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n v="1401254055"/>
    <b v="0"/>
    <n v="25"/>
    <b v="1"/>
    <s v="theater/plays"/>
    <x v="8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n v="1404932004"/>
    <b v="0"/>
    <n v="39"/>
    <b v="1"/>
    <s v="theater/plays"/>
    <x v="15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n v="1432410639"/>
    <b v="0"/>
    <n v="62"/>
    <b v="1"/>
    <s v="theater/plays"/>
    <x v="90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n v="1414506083"/>
    <b v="0"/>
    <n v="31"/>
    <b v="1"/>
    <s v="theater/plays"/>
    <x v="28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x v="2417"/>
    <x v="0"/>
    <s v="US"/>
    <s v="USD"/>
    <x v="3677"/>
    <n v="1421426929"/>
    <b v="0"/>
    <n v="274"/>
    <b v="1"/>
    <s v="theater/plays"/>
    <x v="30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x v="2343"/>
    <x v="0"/>
    <s v="US"/>
    <s v="USD"/>
    <x v="3678"/>
    <n v="1410304179"/>
    <b v="0"/>
    <n v="17"/>
    <b v="1"/>
    <s v="theater/plays"/>
    <x v="9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n v="1446352529"/>
    <b v="0"/>
    <n v="14"/>
    <b v="1"/>
    <s v="theater/plays"/>
    <x v="32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n v="1461985967"/>
    <b v="0"/>
    <n v="60"/>
    <b v="1"/>
    <s v="theater/plays"/>
    <x v="13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n v="1419281610"/>
    <b v="0"/>
    <n v="33"/>
    <b v="1"/>
    <s v="theater/plays"/>
    <x v="8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n v="1418654916"/>
    <b v="0"/>
    <n v="78"/>
    <b v="1"/>
    <s v="theater/plays"/>
    <x v="19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n v="1461064248"/>
    <b v="0"/>
    <n v="30"/>
    <b v="1"/>
    <s v="theater/plays"/>
    <x v="29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n v="1454354487"/>
    <b v="0"/>
    <n v="136"/>
    <b v="1"/>
    <s v="theater/plays"/>
    <x v="38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n v="1410791216"/>
    <b v="0"/>
    <n v="40"/>
    <b v="1"/>
    <s v="theater/plays"/>
    <x v="7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x v="2422"/>
    <x v="0"/>
    <s v="US"/>
    <s v="USD"/>
    <x v="3686"/>
    <n v="1409493800"/>
    <b v="0"/>
    <n v="18"/>
    <b v="1"/>
    <s v="theater/plays"/>
    <x v="10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n v="1430830793"/>
    <b v="0"/>
    <n v="39"/>
    <b v="1"/>
    <s v="theater/plays"/>
    <x v="8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n v="1464958484"/>
    <b v="0"/>
    <n v="21"/>
    <b v="1"/>
    <s v="theater/plays"/>
    <x v="15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n v="1467720388"/>
    <b v="0"/>
    <n v="30"/>
    <b v="1"/>
    <s v="theater/plays"/>
    <x v="4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n v="1459528394"/>
    <b v="0"/>
    <n v="27"/>
    <b v="1"/>
    <s v="theater/plays"/>
    <x v="104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n v="1401714114"/>
    <b v="0"/>
    <n v="35"/>
    <b v="1"/>
    <s v="theater/plays"/>
    <x v="3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n v="1409262949"/>
    <b v="0"/>
    <n v="13"/>
    <b v="1"/>
    <s v="theater/plays"/>
    <x v="10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n v="1467335378"/>
    <b v="0"/>
    <n v="23"/>
    <b v="1"/>
    <s v="theater/plays"/>
    <x v="362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n v="1403234686"/>
    <b v="0"/>
    <n v="39"/>
    <b v="1"/>
    <s v="theater/plays"/>
    <x v="126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n v="1401123546"/>
    <b v="0"/>
    <n v="35"/>
    <b v="1"/>
    <s v="theater/plays"/>
    <x v="29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n v="1425908988"/>
    <b v="0"/>
    <n v="27"/>
    <b v="1"/>
    <s v="theater/plays"/>
    <x v="48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s v="US"/>
    <s v="USD"/>
    <x v="3174"/>
    <n v="1400606573"/>
    <b v="0"/>
    <n v="21"/>
    <b v="1"/>
    <s v="theater/plays"/>
    <x v="35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n v="1431230867"/>
    <b v="0"/>
    <n v="104"/>
    <b v="1"/>
    <s v="theater/plays"/>
    <x v="22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n v="1463334166"/>
    <b v="0"/>
    <n v="19"/>
    <b v="1"/>
    <s v="theater/plays"/>
    <x v="21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n v="1429881667"/>
    <b v="0"/>
    <n v="97"/>
    <b v="1"/>
    <s v="theater/plays"/>
    <x v="21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n v="1422834819"/>
    <b v="0"/>
    <n v="27"/>
    <b v="1"/>
    <s v="theater/plays"/>
    <x v="3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n v="1450819109"/>
    <b v="0"/>
    <n v="24"/>
    <b v="1"/>
    <s v="theater/plays"/>
    <x v="94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n v="1428526049"/>
    <b v="0"/>
    <n v="13"/>
    <b v="1"/>
    <s v="theater/plays"/>
    <x v="7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n v="1422465075"/>
    <b v="0"/>
    <n v="46"/>
    <b v="1"/>
    <s v="theater/plays"/>
    <x v="366"/>
    <n v="26.02"/>
    <x v="1"/>
    <x v="6"/>
    <x v="3718"/>
    <d v="2015-02-27T17:11:15"/>
    <x v="0"/>
  </r>
  <r>
    <n v="3719"/>
    <s v="Corium"/>
    <s v="A new piece of physical theatre about love, regret and longing."/>
    <x v="48"/>
    <x v="2433"/>
    <x v="0"/>
    <s v="GB"/>
    <s v="GBP"/>
    <x v="3704"/>
    <n v="1432402266"/>
    <b v="0"/>
    <n v="4"/>
    <b v="1"/>
    <s v="theater/plays"/>
    <x v="367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s v="US"/>
    <s v="USD"/>
    <x v="3705"/>
    <n v="1433980206"/>
    <b v="0"/>
    <n v="40"/>
    <b v="1"/>
    <s v="theater/plays"/>
    <x v="2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n v="1413412084"/>
    <b v="0"/>
    <n v="44"/>
    <b v="1"/>
    <s v="theater/plays"/>
    <x v="7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n v="1452614847"/>
    <b v="0"/>
    <n v="35"/>
    <b v="1"/>
    <s v="theater/plays"/>
    <x v="38"/>
    <n v="47.66"/>
    <x v="1"/>
    <x v="6"/>
    <x v="3722"/>
    <d v="2016-02-11T22:59:00"/>
    <x v="2"/>
  </r>
  <r>
    <n v="3723"/>
    <s v="Beauty and the Beast"/>
    <s v="Saltmine Theatre Company present Beauty and the Beast:"/>
    <x v="37"/>
    <x v="2437"/>
    <x v="0"/>
    <s v="GB"/>
    <s v="GBP"/>
    <x v="3708"/>
    <n v="1414778662"/>
    <b v="0"/>
    <n v="63"/>
    <b v="1"/>
    <s v="theater/plays"/>
    <x v="21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n v="1459856860"/>
    <b v="0"/>
    <n v="89"/>
    <b v="1"/>
    <s v="theater/plays"/>
    <x v="3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n v="1454366467"/>
    <b v="0"/>
    <n v="15"/>
    <b v="1"/>
    <s v="theater/plays"/>
    <x v="3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n v="1459567371"/>
    <b v="0"/>
    <n v="46"/>
    <b v="1"/>
    <s v="theater/plays"/>
    <x v="368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n v="1474273294"/>
    <b v="0"/>
    <n v="33"/>
    <b v="1"/>
    <s v="theater/plays"/>
    <x v="7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n v="1437365176"/>
    <b v="0"/>
    <n v="31"/>
    <b v="0"/>
    <s v="theater/plays"/>
    <x v="114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n v="1423198512"/>
    <b v="0"/>
    <n v="5"/>
    <b v="0"/>
    <s v="theater/plays"/>
    <x v="113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n v="1437236159"/>
    <b v="0"/>
    <n v="1"/>
    <b v="0"/>
    <s v="theater/plays"/>
    <x v="54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n v="1418234646"/>
    <b v="0"/>
    <n v="12"/>
    <b v="0"/>
    <s v="theater/plays"/>
    <x v="57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n v="1416932133"/>
    <b v="0"/>
    <n v="4"/>
    <b v="0"/>
    <s v="theater/plays"/>
    <x v="77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n v="1428539708"/>
    <b v="0"/>
    <n v="0"/>
    <b v="0"/>
    <s v="theater/plays"/>
    <x v="5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n v="1427405896"/>
    <b v="0"/>
    <n v="7"/>
    <b v="0"/>
    <s v="theater/plays"/>
    <x v="5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s v="GB"/>
    <s v="GBP"/>
    <x v="3720"/>
    <n v="1430239089"/>
    <b v="0"/>
    <n v="2"/>
    <b v="0"/>
    <s v="theater/plays"/>
    <x v="55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n v="1423847093"/>
    <b v="0"/>
    <n v="1"/>
    <b v="0"/>
    <s v="theater/plays"/>
    <x v="60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s v="US"/>
    <s v="USD"/>
    <x v="3722"/>
    <n v="1445358903"/>
    <b v="0"/>
    <n v="4"/>
    <b v="0"/>
    <s v="theater/plays"/>
    <x v="70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n v="1403562705"/>
    <b v="0"/>
    <n v="6"/>
    <b v="0"/>
    <s v="theater/plays"/>
    <x v="82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n v="1467024468"/>
    <b v="0"/>
    <n v="8"/>
    <b v="0"/>
    <s v="theater/plays"/>
    <x v="68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n v="1405217355"/>
    <b v="0"/>
    <n v="14"/>
    <b v="0"/>
    <s v="theater/plays"/>
    <x v="82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n v="1447797950"/>
    <b v="0"/>
    <n v="0"/>
    <b v="0"/>
    <s v="theater/plays"/>
    <x v="5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n v="1407388144"/>
    <b v="0"/>
    <n v="4"/>
    <b v="0"/>
    <s v="theater/plays"/>
    <x v="53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x v="117"/>
    <x v="2"/>
    <s v="US"/>
    <s v="USD"/>
    <x v="3728"/>
    <n v="1401814964"/>
    <b v="0"/>
    <n v="0"/>
    <b v="0"/>
    <s v="theater/plays"/>
    <x v="5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n v="1401823952"/>
    <b v="0"/>
    <n v="0"/>
    <b v="0"/>
    <s v="theater/plays"/>
    <x v="5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n v="1405097102"/>
    <b v="0"/>
    <n v="1"/>
    <b v="0"/>
    <s v="theater/plays"/>
    <x v="54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x v="1672"/>
    <x v="2"/>
    <s v="US"/>
    <s v="USD"/>
    <x v="3731"/>
    <n v="1473326439"/>
    <b v="0"/>
    <n v="1"/>
    <b v="0"/>
    <s v="theater/plays"/>
    <x v="53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x v="379"/>
    <x v="2"/>
    <s v="GB"/>
    <s v="GBP"/>
    <x v="3732"/>
    <n v="1433833896"/>
    <b v="0"/>
    <n v="1"/>
    <b v="0"/>
    <s v="theater/plays"/>
    <x v="60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n v="1453827436"/>
    <b v="0"/>
    <n v="52"/>
    <b v="1"/>
    <s v="theater/musical"/>
    <x v="3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n v="1459220588"/>
    <b v="0"/>
    <n v="7"/>
    <b v="1"/>
    <s v="theater/musical"/>
    <x v="2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n v="1421105608"/>
    <b v="0"/>
    <n v="28"/>
    <b v="1"/>
    <s v="theater/musical"/>
    <x v="8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n v="1454460673"/>
    <b v="0"/>
    <n v="11"/>
    <b v="1"/>
    <s v="theater/musical"/>
    <x v="18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n v="1473189335"/>
    <b v="0"/>
    <n v="15"/>
    <b v="1"/>
    <s v="theater/musical"/>
    <x v="40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n v="1430768800"/>
    <b v="0"/>
    <n v="30"/>
    <b v="1"/>
    <s v="theater/musical"/>
    <x v="3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n v="1403125737"/>
    <b v="0"/>
    <n v="27"/>
    <b v="1"/>
    <s v="theater/musical"/>
    <x v="28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n v="1458161307"/>
    <b v="0"/>
    <n v="28"/>
    <b v="1"/>
    <s v="theater/musical"/>
    <x v="22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n v="1399923198"/>
    <b v="0"/>
    <n v="17"/>
    <b v="1"/>
    <s v="theater/musical"/>
    <x v="7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n v="1415737515"/>
    <b v="0"/>
    <n v="50"/>
    <b v="1"/>
    <s v="theater/musical"/>
    <x v="15"/>
    <n v="75.959999999999994"/>
    <x v="1"/>
    <x v="40"/>
    <x v="3757"/>
    <d v="2014-12-01T20:25:15"/>
    <x v="3"/>
  </r>
  <r>
    <n v="3758"/>
    <s v="Luigi's Ladies"/>
    <s v="LUIGI'S LADIES: an original one-woman musical comedy"/>
    <x v="15"/>
    <x v="317"/>
    <x v="0"/>
    <s v="US"/>
    <s v="USD"/>
    <x v="3743"/>
    <n v="1397819938"/>
    <b v="0"/>
    <n v="26"/>
    <b v="1"/>
    <s v="theater/musical"/>
    <x v="21"/>
    <n v="59.04"/>
    <x v="1"/>
    <x v="40"/>
    <x v="3758"/>
    <d v="2014-05-19T05:00:00"/>
    <x v="3"/>
  </r>
  <r>
    <n v="3759"/>
    <s v="Pared Down Productions"/>
    <s v="A production company specializing in small-scale musicals"/>
    <x v="23"/>
    <x v="2450"/>
    <x v="0"/>
    <s v="US"/>
    <s v="USD"/>
    <x v="3744"/>
    <n v="1435372553"/>
    <b v="0"/>
    <n v="88"/>
    <b v="1"/>
    <s v="theater/musical"/>
    <x v="5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n v="1397133386"/>
    <b v="0"/>
    <n v="91"/>
    <b v="1"/>
    <s v="theater/musical"/>
    <x v="7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n v="1434625937"/>
    <b v="0"/>
    <n v="3"/>
    <b v="1"/>
    <s v="theater/musical"/>
    <x v="8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n v="1436383889"/>
    <b v="0"/>
    <n v="28"/>
    <b v="1"/>
    <s v="theater/musical"/>
    <x v="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n v="1425319226"/>
    <b v="0"/>
    <n v="77"/>
    <b v="1"/>
    <s v="theater/musical"/>
    <x v="8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n v="1462824832"/>
    <b v="0"/>
    <n v="27"/>
    <b v="1"/>
    <s v="theater/musical"/>
    <x v="8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n v="1404153482"/>
    <b v="0"/>
    <n v="107"/>
    <b v="1"/>
    <s v="theater/musical"/>
    <x v="40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n v="1401336045"/>
    <b v="0"/>
    <n v="96"/>
    <b v="1"/>
    <s v="theater/musical"/>
    <x v="3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n v="1423960097"/>
    <b v="0"/>
    <n v="56"/>
    <b v="1"/>
    <s v="theater/musical"/>
    <x v="16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n v="1400002090"/>
    <b v="0"/>
    <n v="58"/>
    <b v="1"/>
    <s v="theater/musical"/>
    <x v="29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n v="1458138079"/>
    <b v="0"/>
    <n v="15"/>
    <b v="1"/>
    <s v="theater/musical"/>
    <x v="8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n v="1431642010"/>
    <b v="0"/>
    <n v="20"/>
    <b v="1"/>
    <s v="theater/musical"/>
    <x v="8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x v="2457"/>
    <x v="0"/>
    <s v="US"/>
    <s v="USD"/>
    <x v="3755"/>
    <n v="1462307652"/>
    <b v="0"/>
    <n v="38"/>
    <b v="1"/>
    <s v="theater/musical"/>
    <x v="91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n v="1478616506"/>
    <b v="0"/>
    <n v="33"/>
    <b v="1"/>
    <s v="theater/musical"/>
    <x v="5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x v="106"/>
    <x v="0"/>
    <s v="US"/>
    <s v="USD"/>
    <x v="3757"/>
    <n v="1476317247"/>
    <b v="0"/>
    <n v="57"/>
    <b v="1"/>
    <s v="theater/musical"/>
    <x v="29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n v="1427223655"/>
    <b v="0"/>
    <n v="25"/>
    <b v="1"/>
    <s v="theater/musical"/>
    <x v="8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n v="1426199843"/>
    <b v="0"/>
    <n v="14"/>
    <b v="1"/>
    <s v="theater/musical"/>
    <x v="8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n v="1403599778"/>
    <b v="0"/>
    <n v="94"/>
    <b v="1"/>
    <s v="theater/musical"/>
    <x v="13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n v="1409884821"/>
    <b v="0"/>
    <n v="59"/>
    <b v="1"/>
    <s v="theater/musical"/>
    <x v="1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x v="570"/>
    <x v="0"/>
    <s v="US"/>
    <s v="USD"/>
    <x v="3762"/>
    <n v="1418758780"/>
    <b v="0"/>
    <n v="36"/>
    <b v="1"/>
    <s v="theater/musical"/>
    <x v="2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n v="1456421940"/>
    <b v="0"/>
    <n v="115"/>
    <b v="1"/>
    <s v="theater/musical"/>
    <x v="3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n v="1433999785"/>
    <b v="0"/>
    <n v="30"/>
    <b v="1"/>
    <s v="theater/musical"/>
    <x v="28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n v="1408050685"/>
    <b v="0"/>
    <n v="52"/>
    <b v="1"/>
    <s v="theater/musical"/>
    <x v="5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n v="1466887297"/>
    <b v="0"/>
    <n v="27"/>
    <b v="1"/>
    <s v="theater/musical"/>
    <x v="21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n v="1455938520"/>
    <b v="0"/>
    <n v="24"/>
    <b v="1"/>
    <s v="theater/musical"/>
    <x v="32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n v="1465601532"/>
    <b v="0"/>
    <n v="10"/>
    <b v="1"/>
    <s v="theater/musical"/>
    <x v="41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n v="1467040769"/>
    <b v="0"/>
    <n v="30"/>
    <b v="1"/>
    <s v="theater/musical"/>
    <x v="298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n v="1461718475"/>
    <b v="0"/>
    <n v="71"/>
    <b v="1"/>
    <s v="theater/musical"/>
    <x v="38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n v="1434113406"/>
    <b v="0"/>
    <n v="10"/>
    <b v="1"/>
    <s v="theater/musical"/>
    <x v="8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n v="1448469719"/>
    <b v="0"/>
    <n v="1"/>
    <b v="0"/>
    <s v="theater/musical"/>
    <x v="60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n v="1431630618"/>
    <b v="0"/>
    <n v="4"/>
    <b v="0"/>
    <s v="theater/musical"/>
    <x v="56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n v="1477238423"/>
    <b v="0"/>
    <n v="0"/>
    <b v="0"/>
    <s v="theater/musical"/>
    <x v="5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x v="117"/>
    <x v="2"/>
    <s v="US"/>
    <s v="USD"/>
    <x v="3774"/>
    <n v="1399480592"/>
    <b v="0"/>
    <n v="0"/>
    <b v="0"/>
    <s v="theater/musical"/>
    <x v="5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x v="428"/>
    <x v="2"/>
    <s v="US"/>
    <s v="USD"/>
    <x v="3775"/>
    <n v="1434365022"/>
    <b v="0"/>
    <n v="2"/>
    <b v="0"/>
    <s v="theater/musical"/>
    <x v="5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n v="1416954729"/>
    <b v="0"/>
    <n v="24"/>
    <b v="0"/>
    <s v="theater/musical"/>
    <x v="64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n v="1431093354"/>
    <b v="0"/>
    <n v="1"/>
    <b v="0"/>
    <s v="theater/musical"/>
    <x v="60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n v="1437042490"/>
    <b v="0"/>
    <n v="2"/>
    <b v="0"/>
    <s v="theater/musical"/>
    <x v="53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n v="1479170556"/>
    <b v="0"/>
    <n v="1"/>
    <b v="0"/>
    <s v="theater/musical"/>
    <x v="5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n v="1426972165"/>
    <b v="0"/>
    <n v="37"/>
    <b v="0"/>
    <s v="theater/musical"/>
    <x v="369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n v="1405099248"/>
    <b v="0"/>
    <n v="5"/>
    <b v="0"/>
    <s v="theater/musical"/>
    <x v="60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n v="1455142843"/>
    <b v="0"/>
    <n v="4"/>
    <b v="0"/>
    <s v="theater/musical"/>
    <x v="65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n v="1418146883"/>
    <b v="0"/>
    <n v="16"/>
    <b v="0"/>
    <s v="theater/musical"/>
    <x v="65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n v="1417536816"/>
    <b v="0"/>
    <n v="9"/>
    <b v="0"/>
    <s v="theater/musical"/>
    <x v="114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n v="1442890906"/>
    <b v="0"/>
    <n v="0"/>
    <b v="0"/>
    <s v="theater/musical"/>
    <x v="5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s v="US"/>
    <s v="USD"/>
    <x v="3786"/>
    <n v="1454541568"/>
    <b v="0"/>
    <n v="40"/>
    <b v="0"/>
    <s v="theater/musical"/>
    <x v="68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n v="1465172024"/>
    <b v="0"/>
    <n v="0"/>
    <b v="0"/>
    <s v="theater/musical"/>
    <x v="5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n v="1406668640"/>
    <b v="0"/>
    <n v="2"/>
    <b v="0"/>
    <s v="theater/musical"/>
    <x v="5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n v="1402294381"/>
    <b v="0"/>
    <n v="1"/>
    <b v="0"/>
    <s v="theater/musical"/>
    <x v="5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n v="1427492939"/>
    <b v="0"/>
    <n v="9"/>
    <b v="0"/>
    <s v="theater/musical"/>
    <x v="75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n v="1424775219"/>
    <b v="0"/>
    <n v="24"/>
    <b v="1"/>
    <s v="theater/plays"/>
    <x v="8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n v="1402403907"/>
    <b v="0"/>
    <n v="38"/>
    <b v="1"/>
    <s v="theater/plays"/>
    <x v="7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n v="1424377358"/>
    <b v="0"/>
    <n v="26"/>
    <b v="1"/>
    <s v="theater/plays"/>
    <x v="108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n v="1461769373"/>
    <b v="0"/>
    <n v="19"/>
    <b v="1"/>
    <s v="theater/plays"/>
    <x v="37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n v="1429120908"/>
    <b v="0"/>
    <n v="11"/>
    <b v="1"/>
    <s v="theater/plays"/>
    <x v="5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n v="1462603021"/>
    <b v="0"/>
    <n v="27"/>
    <b v="1"/>
    <s v="theater/plays"/>
    <x v="7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n v="1424727712"/>
    <b v="0"/>
    <n v="34"/>
    <b v="1"/>
    <s v="theater/plays"/>
    <x v="49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n v="1437545657"/>
    <b v="0"/>
    <n v="20"/>
    <b v="1"/>
    <s v="theater/plays"/>
    <x v="8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n v="1403022823"/>
    <b v="0"/>
    <n v="37"/>
    <b v="1"/>
    <s v="theater/plays"/>
    <x v="17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n v="1444236216"/>
    <b v="0"/>
    <n v="20"/>
    <b v="1"/>
    <s v="theater/plays"/>
    <x v="13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n v="1423599182"/>
    <b v="0"/>
    <n v="10"/>
    <b v="1"/>
    <s v="theater/plays"/>
    <x v="371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n v="1435554104"/>
    <b v="0"/>
    <n v="26"/>
    <b v="1"/>
    <s v="theater/plays"/>
    <x v="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n v="1433518717"/>
    <b v="0"/>
    <n v="20"/>
    <b v="1"/>
    <s v="theater/plays"/>
    <x v="1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n v="1449116407"/>
    <b v="0"/>
    <n v="46"/>
    <b v="1"/>
    <s v="theater/plays"/>
    <x v="2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n v="1448136417"/>
    <b v="0"/>
    <n v="76"/>
    <b v="1"/>
    <s v="theater/plays"/>
    <x v="5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n v="1434405044"/>
    <b v="0"/>
    <n v="41"/>
    <b v="1"/>
    <s v="theater/plays"/>
    <x v="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n v="1469026903"/>
    <b v="0"/>
    <n v="7"/>
    <b v="1"/>
    <s v="theater/plays"/>
    <x v="29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n v="1432690814"/>
    <b v="0"/>
    <n v="49"/>
    <b v="1"/>
    <s v="theater/plays"/>
    <x v="2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n v="1428401394"/>
    <b v="0"/>
    <n v="26"/>
    <b v="1"/>
    <s v="theater/plays"/>
    <x v="17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n v="1422656201"/>
    <b v="0"/>
    <n v="65"/>
    <b v="1"/>
    <s v="theater/plays"/>
    <x v="42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n v="1414845587"/>
    <b v="0"/>
    <n v="28"/>
    <b v="1"/>
    <s v="theater/plays"/>
    <x v="8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n v="1470948371"/>
    <b v="0"/>
    <n v="8"/>
    <b v="1"/>
    <s v="theater/plays"/>
    <x v="8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n v="1463161611"/>
    <b v="0"/>
    <n v="3"/>
    <b v="1"/>
    <s v="theater/plays"/>
    <x v="372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n v="1413404545"/>
    <b v="0"/>
    <n v="9"/>
    <b v="1"/>
    <s v="theater/plays"/>
    <x v="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n v="1452048335"/>
    <b v="0"/>
    <n v="9"/>
    <b v="1"/>
    <s v="theater/plays"/>
    <x v="2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n v="1416516972"/>
    <b v="0"/>
    <n v="20"/>
    <b v="1"/>
    <s v="theater/plays"/>
    <x v="16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n v="1432032067"/>
    <b v="0"/>
    <n v="57"/>
    <b v="1"/>
    <s v="theater/plays"/>
    <x v="15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n v="1459463808"/>
    <b v="0"/>
    <n v="8"/>
    <b v="1"/>
    <s v="theater/plays"/>
    <x v="12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n v="1467497652"/>
    <b v="0"/>
    <n v="14"/>
    <b v="1"/>
    <s v="theater/plays"/>
    <x v="40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x v="2485"/>
    <x v="0"/>
    <s v="GB"/>
    <s v="GBP"/>
    <x v="3818"/>
    <n v="1432837358"/>
    <b v="0"/>
    <n v="17"/>
    <b v="1"/>
    <s v="theater/plays"/>
    <x v="21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n v="1429722209"/>
    <b v="0"/>
    <n v="100"/>
    <b v="1"/>
    <s v="theater/plays"/>
    <x v="7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n v="1433042724"/>
    <b v="0"/>
    <n v="32"/>
    <b v="1"/>
    <s v="theater/plays"/>
    <x v="7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n v="1457023829"/>
    <b v="0"/>
    <n v="3"/>
    <b v="1"/>
    <s v="theater/plays"/>
    <x v="373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n v="1400698287"/>
    <b v="1"/>
    <n v="34"/>
    <b v="0"/>
    <s v="theater/plays"/>
    <x v="114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n v="1397217052"/>
    <b v="1"/>
    <n v="23"/>
    <b v="0"/>
    <s v="theater/plays"/>
    <x v="66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n v="1399427064"/>
    <b v="1"/>
    <n v="19"/>
    <b v="0"/>
    <s v="theater/plays"/>
    <x v="70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n v="1399474134"/>
    <b v="1"/>
    <n v="50"/>
    <b v="0"/>
    <s v="theater/plays"/>
    <x v="139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n v="1441119774"/>
    <b v="1"/>
    <n v="12"/>
    <b v="0"/>
    <s v="theater/plays"/>
    <x v="53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n v="1409721542"/>
    <b v="1"/>
    <n v="8"/>
    <b v="0"/>
    <s v="theater/plays"/>
    <x v="56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n v="1433395391"/>
    <b v="1"/>
    <n v="9"/>
    <b v="0"/>
    <s v="theater/plays"/>
    <x v="63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n v="1442604989"/>
    <b v="1"/>
    <n v="43"/>
    <b v="0"/>
    <s v="theater/plays"/>
    <x v="63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n v="1431455084"/>
    <b v="1"/>
    <n v="28"/>
    <b v="0"/>
    <s v="theater/plays"/>
    <x v="113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s v="US"/>
    <s v="USD"/>
    <x v="3831"/>
    <n v="1417489143"/>
    <b v="1"/>
    <n v="4"/>
    <b v="0"/>
    <s v="theater/plays"/>
    <x v="65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n v="1434537179"/>
    <b v="1"/>
    <n v="24"/>
    <b v="0"/>
    <s v="theater/plays"/>
    <x v="122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n v="1425270876"/>
    <b v="0"/>
    <n v="2"/>
    <b v="0"/>
    <s v="theater/plays"/>
    <x v="5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n v="1406578178"/>
    <b v="0"/>
    <n v="2"/>
    <b v="0"/>
    <s v="theater/plays"/>
    <x v="5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x v="2496"/>
    <x v="2"/>
    <s v="US"/>
    <s v="USD"/>
    <x v="3835"/>
    <n v="1428614058"/>
    <b v="0"/>
    <n v="20"/>
    <b v="0"/>
    <s v="theater/plays"/>
    <x v="63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n v="1424819871"/>
    <b v="0"/>
    <n v="1"/>
    <b v="0"/>
    <s v="theater/plays"/>
    <x v="56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n v="1423245003"/>
    <b v="0"/>
    <n v="1"/>
    <b v="0"/>
    <s v="theater/plays"/>
    <x v="5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n v="1404927690"/>
    <b v="0"/>
    <n v="4"/>
    <b v="0"/>
    <s v="theater/plays"/>
    <x v="62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n v="1430734844"/>
    <b v="0"/>
    <n v="1"/>
    <b v="0"/>
    <s v="theater/plays"/>
    <x v="53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n v="1401485207"/>
    <b v="0"/>
    <n v="1"/>
    <b v="0"/>
    <s v="theater/plays"/>
    <x v="5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n v="1405266710"/>
    <b v="0"/>
    <n v="13"/>
    <b v="0"/>
    <s v="theater/plays"/>
    <x v="82"/>
    <n v="81.540000000000006"/>
    <x v="1"/>
    <x v="6"/>
    <x v="3860"/>
    <d v="2014-08-12T15:51:50"/>
    <x v="3"/>
  </r>
  <r>
    <n v="3861"/>
    <s v="READY OR NOT HERE I COME"/>
    <s v="THE COMING OF THE LORD!"/>
    <x v="13"/>
    <x v="173"/>
    <x v="2"/>
    <s v="US"/>
    <s v="USD"/>
    <x v="3842"/>
    <n v="1412258977"/>
    <b v="0"/>
    <n v="1"/>
    <b v="0"/>
    <s v="theater/plays"/>
    <x v="62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x v="116"/>
    <x v="2"/>
    <s v="US"/>
    <s v="USD"/>
    <x v="3843"/>
    <n v="1472451356"/>
    <b v="0"/>
    <n v="1"/>
    <b v="0"/>
    <s v="theater/plays"/>
    <x v="5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n v="1441552305"/>
    <b v="0"/>
    <n v="0"/>
    <b v="0"/>
    <s v="theater/plays"/>
    <x v="5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n v="1445203454"/>
    <b v="0"/>
    <n v="3"/>
    <b v="0"/>
    <s v="theater/plays"/>
    <x v="60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n v="1405957098"/>
    <b v="0"/>
    <n v="14"/>
    <b v="0"/>
    <s v="theater/plays"/>
    <x v="11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n v="1454453021"/>
    <b v="0"/>
    <n v="2"/>
    <b v="0"/>
    <s v="theater/plays"/>
    <x v="60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n v="1463686339"/>
    <b v="0"/>
    <n v="5"/>
    <b v="0"/>
    <s v="theater/plays"/>
    <x v="55"/>
    <n v="50.2"/>
    <x v="1"/>
    <x v="6"/>
    <x v="3867"/>
    <d v="2016-06-18T19:32:19"/>
    <x v="2"/>
  </r>
  <r>
    <n v="3868"/>
    <s v="1000 words (Canceled)"/>
    <s v="New collection of music by Scott Evan Davis!"/>
    <x v="10"/>
    <x v="115"/>
    <x v="1"/>
    <s v="GB"/>
    <s v="GBP"/>
    <x v="3849"/>
    <n v="1408031405"/>
    <b v="0"/>
    <n v="1"/>
    <b v="0"/>
    <s v="theater/musical"/>
    <x v="5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n v="1423761792"/>
    <b v="0"/>
    <n v="15"/>
    <b v="0"/>
    <s v="theater/musical"/>
    <x v="56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n v="1401768478"/>
    <b v="0"/>
    <n v="10"/>
    <b v="0"/>
    <s v="theater/musical"/>
    <x v="77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n v="1485629050"/>
    <b v="0"/>
    <n v="3"/>
    <b v="0"/>
    <s v="theater/musical"/>
    <x v="56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n v="1435202996"/>
    <b v="0"/>
    <n v="0"/>
    <b v="0"/>
    <s v="theater/musical"/>
    <x v="5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n v="1441730535"/>
    <b v="0"/>
    <n v="0"/>
    <b v="0"/>
    <s v="theater/musical"/>
    <x v="5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n v="1420244622"/>
    <b v="0"/>
    <n v="0"/>
    <b v="0"/>
    <s v="theater/musical"/>
    <x v="5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n v="1472804365"/>
    <b v="0"/>
    <n v="0"/>
    <b v="0"/>
    <s v="theater/musical"/>
    <x v="5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n v="1451833128"/>
    <b v="0"/>
    <n v="46"/>
    <b v="0"/>
    <s v="theater/musical"/>
    <x v="226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n v="1478621752"/>
    <b v="0"/>
    <n v="14"/>
    <b v="0"/>
    <s v="theater/musical"/>
    <x v="62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n v="1433014746"/>
    <b v="0"/>
    <n v="1"/>
    <b v="0"/>
    <s v="theater/musical"/>
    <x v="5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n v="1419626396"/>
    <b v="0"/>
    <n v="0"/>
    <b v="0"/>
    <s v="theater/musical"/>
    <x v="5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n v="1403724820"/>
    <b v="0"/>
    <n v="17"/>
    <b v="0"/>
    <s v="theater/musical"/>
    <x v="55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n v="1484958399"/>
    <b v="0"/>
    <n v="1"/>
    <b v="0"/>
    <s v="theater/musical"/>
    <x v="62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n v="1451950570"/>
    <b v="0"/>
    <n v="0"/>
    <b v="0"/>
    <s v="theater/musical"/>
    <x v="5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n v="1407076069"/>
    <b v="0"/>
    <n v="0"/>
    <b v="0"/>
    <s v="theater/musical"/>
    <x v="5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n v="1425322792"/>
    <b v="0"/>
    <n v="0"/>
    <b v="0"/>
    <s v="theater/musical"/>
    <x v="5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n v="1460242191"/>
    <b v="0"/>
    <n v="0"/>
    <b v="0"/>
    <s v="theater/musical"/>
    <x v="50"/>
    <n v="0"/>
    <x v="1"/>
    <x v="40"/>
    <x v="3885"/>
    <d v="2016-05-09T22:49:51"/>
    <x v="2"/>
  </r>
  <r>
    <n v="3886"/>
    <s v="a (Canceled)"/>
    <n v="1"/>
    <x v="3"/>
    <x v="117"/>
    <x v="1"/>
    <s v="AU"/>
    <s v="AUD"/>
    <x v="3866"/>
    <n v="1415683702"/>
    <b v="0"/>
    <n v="0"/>
    <b v="0"/>
    <s v="theater/musical"/>
    <x v="5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n v="1426538129"/>
    <b v="0"/>
    <n v="2"/>
    <b v="0"/>
    <s v="theater/musical"/>
    <x v="53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n v="1485522358"/>
    <b v="0"/>
    <n v="14"/>
    <b v="0"/>
    <s v="theater/plays"/>
    <x v="11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n v="1417651630"/>
    <b v="0"/>
    <n v="9"/>
    <b v="0"/>
    <s v="theater/plays"/>
    <x v="60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n v="1434478344"/>
    <b v="0"/>
    <n v="8"/>
    <b v="0"/>
    <s v="theater/plays"/>
    <x v="123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x v="92"/>
    <x v="2"/>
    <s v="US"/>
    <s v="USD"/>
    <x v="3871"/>
    <n v="1424488244"/>
    <b v="0"/>
    <n v="7"/>
    <b v="0"/>
    <s v="theater/plays"/>
    <x v="69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n v="1408203557"/>
    <b v="0"/>
    <n v="0"/>
    <b v="0"/>
    <s v="theater/plays"/>
    <x v="5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n v="1400600840"/>
    <b v="0"/>
    <n v="84"/>
    <b v="0"/>
    <s v="theater/plays"/>
    <x v="66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n v="1478386812"/>
    <b v="0"/>
    <n v="11"/>
    <b v="0"/>
    <s v="theater/plays"/>
    <x v="56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n v="1422424818"/>
    <b v="0"/>
    <n v="1"/>
    <b v="0"/>
    <s v="theater/plays"/>
    <x v="62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n v="1401770178"/>
    <b v="0"/>
    <n v="4"/>
    <b v="0"/>
    <s v="theater/plays"/>
    <x v="57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n v="1418158683"/>
    <b v="0"/>
    <n v="10"/>
    <b v="0"/>
    <s v="theater/plays"/>
    <x v="82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n v="1436355270"/>
    <b v="0"/>
    <n v="16"/>
    <b v="0"/>
    <s v="theater/plays"/>
    <x v="69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n v="1406140561"/>
    <b v="0"/>
    <n v="2"/>
    <b v="0"/>
    <s v="theater/plays"/>
    <x v="60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n v="1431396791"/>
    <b v="0"/>
    <n v="5"/>
    <b v="0"/>
    <s v="theater/plays"/>
    <x v="62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n v="1447098599"/>
    <b v="0"/>
    <n v="1"/>
    <b v="0"/>
    <s v="theater/plays"/>
    <x v="60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n v="1476962042"/>
    <b v="0"/>
    <n v="31"/>
    <b v="0"/>
    <s v="theater/plays"/>
    <x v="190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n v="1435709765"/>
    <b v="0"/>
    <n v="0"/>
    <b v="0"/>
    <s v="theater/plays"/>
    <x v="5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x v="158"/>
    <x v="2"/>
    <s v="US"/>
    <s v="USD"/>
    <x v="3884"/>
    <n v="1427866200"/>
    <b v="0"/>
    <n v="2"/>
    <b v="0"/>
    <s v="theater/plays"/>
    <x v="5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n v="1430405903"/>
    <b v="0"/>
    <n v="7"/>
    <b v="0"/>
    <s v="theater/plays"/>
    <x v="81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n v="1432072893"/>
    <b v="0"/>
    <n v="16"/>
    <b v="0"/>
    <s v="theater/plays"/>
    <x v="356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n v="1411587606"/>
    <b v="0"/>
    <n v="4"/>
    <b v="0"/>
    <s v="theater/plays"/>
    <x v="77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n v="1405307696"/>
    <b v="0"/>
    <n v="4"/>
    <b v="0"/>
    <s v="theater/plays"/>
    <x v="114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n v="1407832642"/>
    <b v="0"/>
    <n v="4"/>
    <b v="0"/>
    <s v="theater/plays"/>
    <x v="5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n v="1439057397"/>
    <b v="0"/>
    <n v="3"/>
    <b v="0"/>
    <s v="theater/plays"/>
    <x v="56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n v="1414438177"/>
    <b v="0"/>
    <n v="36"/>
    <b v="0"/>
    <s v="theater/plays"/>
    <x v="121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n v="1424759330"/>
    <b v="0"/>
    <n v="1"/>
    <b v="0"/>
    <s v="theater/plays"/>
    <x v="5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n v="1446267849"/>
    <b v="0"/>
    <n v="7"/>
    <b v="0"/>
    <s v="theater/plays"/>
    <x v="54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n v="1429558756"/>
    <b v="0"/>
    <n v="27"/>
    <b v="0"/>
    <s v="theater/plays"/>
    <x v="71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n v="1462232309"/>
    <b v="0"/>
    <n v="1"/>
    <b v="0"/>
    <s v="theater/plays"/>
    <x v="5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n v="1462360752"/>
    <b v="0"/>
    <n v="0"/>
    <b v="0"/>
    <s v="theater/plays"/>
    <x v="5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n v="1407847161"/>
    <b v="0"/>
    <n v="1"/>
    <b v="0"/>
    <s v="theater/plays"/>
    <x v="5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n v="1406131023"/>
    <b v="0"/>
    <n v="3"/>
    <b v="0"/>
    <s v="theater/plays"/>
    <x v="5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n v="1450628773"/>
    <b v="0"/>
    <n v="3"/>
    <b v="0"/>
    <s v="theater/plays"/>
    <x v="53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n v="1476436660"/>
    <b v="0"/>
    <n v="3"/>
    <b v="0"/>
    <s v="theater/plays"/>
    <x v="62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n v="1413291655"/>
    <b v="0"/>
    <n v="0"/>
    <b v="0"/>
    <s v="theater/plays"/>
    <x v="5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n v="1421432810"/>
    <b v="0"/>
    <n v="6"/>
    <b v="0"/>
    <s v="theater/plays"/>
    <x v="59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n v="1426203071"/>
    <b v="0"/>
    <n v="17"/>
    <b v="0"/>
    <s v="theater/plays"/>
    <x v="81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n v="1401231722"/>
    <b v="0"/>
    <n v="40"/>
    <b v="0"/>
    <s v="theater/plays"/>
    <x v="77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n v="1404161639"/>
    <b v="0"/>
    <n v="3"/>
    <b v="0"/>
    <s v="theater/plays"/>
    <x v="54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n v="1417053748"/>
    <b v="0"/>
    <n v="1"/>
    <b v="0"/>
    <s v="theater/plays"/>
    <x v="5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n v="1404973504"/>
    <b v="0"/>
    <n v="2"/>
    <b v="0"/>
    <s v="theater/plays"/>
    <x v="60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n v="1442593427"/>
    <b v="0"/>
    <n v="7"/>
    <b v="0"/>
    <s v="theater/plays"/>
    <x v="55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n v="1471636265"/>
    <b v="0"/>
    <n v="14"/>
    <b v="0"/>
    <s v="theater/plays"/>
    <x v="53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n v="1457078868"/>
    <b v="0"/>
    <n v="0"/>
    <b v="0"/>
    <s v="theater/plays"/>
    <x v="5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n v="1439350707"/>
    <b v="0"/>
    <n v="0"/>
    <b v="0"/>
    <s v="theater/plays"/>
    <x v="5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n v="1455508964"/>
    <b v="0"/>
    <n v="1"/>
    <b v="0"/>
    <s v="theater/plays"/>
    <x v="5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n v="1466205262"/>
    <b v="0"/>
    <n v="12"/>
    <b v="0"/>
    <s v="theater/plays"/>
    <x v="63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n v="1439827639"/>
    <b v="0"/>
    <n v="12"/>
    <b v="0"/>
    <s v="theater/plays"/>
    <x v="57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n v="1438789546"/>
    <b v="0"/>
    <n v="23"/>
    <b v="0"/>
    <s v="theater/plays"/>
    <x v="156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n v="1477981120"/>
    <b v="0"/>
    <n v="0"/>
    <b v="0"/>
    <s v="theater/plays"/>
    <x v="5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n v="1465830560"/>
    <b v="0"/>
    <n v="10"/>
    <b v="0"/>
    <s v="theater/plays"/>
    <x v="374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n v="1432763054"/>
    <b v="0"/>
    <n v="5"/>
    <b v="0"/>
    <s v="theater/plays"/>
    <x v="81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n v="1412328979"/>
    <b v="0"/>
    <n v="1"/>
    <b v="0"/>
    <s v="theater/plays"/>
    <x v="5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n v="1416311351"/>
    <b v="0"/>
    <n v="2"/>
    <b v="0"/>
    <s v="theater/plays"/>
    <x v="5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n v="1414505137"/>
    <b v="0"/>
    <n v="2"/>
    <b v="0"/>
    <s v="theater/plays"/>
    <x v="60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n v="1429306914"/>
    <b v="0"/>
    <n v="0"/>
    <b v="0"/>
    <s v="theater/plays"/>
    <x v="5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n v="1443811268"/>
    <b v="0"/>
    <n v="13"/>
    <b v="0"/>
    <s v="theater/plays"/>
    <x v="71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n v="1438098875"/>
    <b v="0"/>
    <n v="0"/>
    <b v="0"/>
    <s v="theater/plays"/>
    <x v="5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n v="1429125268"/>
    <b v="0"/>
    <n v="1"/>
    <b v="0"/>
    <s v="theater/plays"/>
    <x v="5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n v="1422388822"/>
    <b v="0"/>
    <n v="5"/>
    <b v="0"/>
    <s v="theater/plays"/>
    <x v="56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n v="1472786744"/>
    <b v="0"/>
    <n v="2"/>
    <b v="0"/>
    <s v="theater/plays"/>
    <x v="56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n v="1404892123"/>
    <b v="0"/>
    <n v="0"/>
    <b v="0"/>
    <s v="theater/plays"/>
    <x v="5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n v="1421031221"/>
    <b v="0"/>
    <n v="32"/>
    <b v="0"/>
    <s v="theater/plays"/>
    <x v="63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n v="1457628680"/>
    <b v="0"/>
    <n v="1"/>
    <b v="0"/>
    <s v="theater/plays"/>
    <x v="60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n v="1457120942"/>
    <b v="0"/>
    <n v="1"/>
    <b v="0"/>
    <s v="theater/plays"/>
    <x v="5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n v="1440701890"/>
    <b v="0"/>
    <n v="1"/>
    <b v="0"/>
    <s v="theater/plays"/>
    <x v="5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n v="1467162586"/>
    <b v="0"/>
    <n v="0"/>
    <b v="0"/>
    <s v="theater/plays"/>
    <x v="5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n v="1400168264"/>
    <b v="0"/>
    <n v="0"/>
    <b v="0"/>
    <s v="theater/plays"/>
    <x v="5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n v="1446150141"/>
    <b v="0"/>
    <n v="8"/>
    <b v="0"/>
    <s v="theater/plays"/>
    <x v="148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n v="1459203727"/>
    <b v="0"/>
    <n v="0"/>
    <b v="0"/>
    <s v="theater/plays"/>
    <x v="5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n v="1464045954"/>
    <b v="0"/>
    <n v="1"/>
    <b v="0"/>
    <s v="theater/plays"/>
    <x v="5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n v="1403822912"/>
    <b v="0"/>
    <n v="16"/>
    <b v="0"/>
    <s v="theater/plays"/>
    <x v="188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n v="1409338556"/>
    <b v="0"/>
    <n v="12"/>
    <b v="0"/>
    <s v="theater/plays"/>
    <x v="148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n v="1449260256"/>
    <b v="0"/>
    <n v="4"/>
    <b v="0"/>
    <s v="theater/plays"/>
    <x v="53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n v="1397683410"/>
    <b v="0"/>
    <n v="2"/>
    <b v="0"/>
    <s v="theater/plays"/>
    <x v="5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n v="1446562494"/>
    <b v="0"/>
    <n v="3"/>
    <b v="0"/>
    <s v="theater/plays"/>
    <x v="56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n v="1445226117"/>
    <b v="0"/>
    <n v="0"/>
    <b v="0"/>
    <s v="theater/plays"/>
    <x v="5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n v="1424279986"/>
    <b v="0"/>
    <n v="3"/>
    <b v="0"/>
    <s v="theater/plays"/>
    <x v="52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n v="1455428380"/>
    <b v="0"/>
    <n v="4"/>
    <b v="0"/>
    <s v="theater/plays"/>
    <x v="51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n v="1402506278"/>
    <b v="0"/>
    <n v="2"/>
    <b v="0"/>
    <s v="theater/plays"/>
    <x v="60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n v="1486191507"/>
    <b v="0"/>
    <n v="10"/>
    <b v="0"/>
    <s v="theater/plays"/>
    <x v="148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n v="1458761673"/>
    <b v="0"/>
    <n v="11"/>
    <b v="0"/>
    <s v="theater/plays"/>
    <x v="57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n v="1471638646"/>
    <b v="0"/>
    <n v="6"/>
    <b v="0"/>
    <s v="theater/plays"/>
    <x v="113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n v="1458333811"/>
    <b v="0"/>
    <n v="2"/>
    <b v="0"/>
    <s v="theater/plays"/>
    <x v="5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n v="1403355126"/>
    <b v="0"/>
    <n v="6"/>
    <b v="0"/>
    <s v="theater/plays"/>
    <x v="60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n v="1418002634"/>
    <b v="0"/>
    <n v="8"/>
    <b v="0"/>
    <s v="theater/plays"/>
    <x v="70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n v="1460219110"/>
    <b v="0"/>
    <n v="37"/>
    <b v="0"/>
    <s v="theater/plays"/>
    <x v="375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n v="1462280848"/>
    <b v="0"/>
    <n v="11"/>
    <b v="0"/>
    <s v="theater/plays"/>
    <x v="188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n v="1465850898"/>
    <b v="0"/>
    <n v="0"/>
    <b v="0"/>
    <s v="theater/plays"/>
    <x v="5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n v="1405024561"/>
    <b v="0"/>
    <n v="10"/>
    <b v="0"/>
    <s v="theater/plays"/>
    <x v="216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n v="1466621732"/>
    <b v="0"/>
    <n v="6"/>
    <b v="0"/>
    <s v="theater/plays"/>
    <x v="60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n v="1417533953"/>
    <b v="0"/>
    <n v="8"/>
    <b v="0"/>
    <s v="theater/plays"/>
    <x v="57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n v="1425678057"/>
    <b v="0"/>
    <n v="6"/>
    <b v="0"/>
    <s v="theater/plays"/>
    <x v="53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n v="1401978147"/>
    <b v="0"/>
    <n v="7"/>
    <b v="0"/>
    <s v="theater/plays"/>
    <x v="82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n v="1463545149"/>
    <b v="0"/>
    <n v="7"/>
    <b v="0"/>
    <s v="theater/plays"/>
    <x v="65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n v="1431113180"/>
    <b v="0"/>
    <n v="5"/>
    <b v="0"/>
    <s v="theater/plays"/>
    <x v="68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n v="1397854356"/>
    <b v="0"/>
    <n v="46"/>
    <b v="0"/>
    <s v="theater/plays"/>
    <x v="131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n v="1412809644"/>
    <b v="0"/>
    <n v="10"/>
    <b v="0"/>
    <s v="theater/plays"/>
    <x v="52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n v="1454173120"/>
    <b v="0"/>
    <n v="19"/>
    <b v="0"/>
    <s v="theater/plays"/>
    <x v="188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n v="1460034594"/>
    <b v="0"/>
    <n v="13"/>
    <b v="0"/>
    <s v="theater/plays"/>
    <x v="54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n v="1399414290"/>
    <b v="0"/>
    <n v="13"/>
    <b v="0"/>
    <s v="theater/plays"/>
    <x v="151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x v="573"/>
    <x v="2"/>
    <s v="US"/>
    <s v="USD"/>
    <x v="3968"/>
    <n v="1439517413"/>
    <b v="0"/>
    <n v="4"/>
    <b v="0"/>
    <s v="theater/plays"/>
    <x v="53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n v="1444413581"/>
    <b v="0"/>
    <n v="0"/>
    <b v="0"/>
    <s v="theater/plays"/>
    <x v="5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n v="1454342893"/>
    <b v="0"/>
    <n v="3"/>
    <b v="0"/>
    <s v="theater/plays"/>
    <x v="65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n v="1430494082"/>
    <b v="0"/>
    <n v="1"/>
    <b v="0"/>
    <s v="theater/plays"/>
    <x v="68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n v="1444689259"/>
    <b v="0"/>
    <n v="9"/>
    <b v="0"/>
    <s v="theater/plays"/>
    <x v="62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n v="1428957912"/>
    <b v="0"/>
    <n v="1"/>
    <b v="0"/>
    <s v="theater/plays"/>
    <x v="5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n v="1403169690"/>
    <b v="0"/>
    <n v="1"/>
    <b v="0"/>
    <s v="theater/plays"/>
    <x v="5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n v="1421339077"/>
    <b v="0"/>
    <n v="4"/>
    <b v="0"/>
    <s v="theater/plays"/>
    <x v="131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n v="1415341464"/>
    <b v="0"/>
    <n v="17"/>
    <b v="0"/>
    <s v="theater/plays"/>
    <x v="123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n v="1425633821"/>
    <b v="0"/>
    <n v="0"/>
    <b v="0"/>
    <s v="theater/plays"/>
    <x v="5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n v="1424992026"/>
    <b v="0"/>
    <n v="12"/>
    <b v="0"/>
    <s v="theater/plays"/>
    <x v="219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n v="1406058798"/>
    <b v="0"/>
    <n v="14"/>
    <b v="0"/>
    <s v="theater/plays"/>
    <x v="123"/>
    <n v="82.57"/>
    <x v="1"/>
    <x v="6"/>
    <x v="3999"/>
    <d v="2014-08-31T19:51:49"/>
    <x v="3"/>
  </r>
  <r>
    <n v="4000"/>
    <s v="The Escorts"/>
    <s v="An Enticing Trip into the World of Assisted Dying"/>
    <x v="6"/>
    <x v="115"/>
    <x v="2"/>
    <s v="US"/>
    <s v="USD"/>
    <x v="3980"/>
    <n v="1457450958"/>
    <b v="0"/>
    <n v="1"/>
    <b v="0"/>
    <s v="theater/plays"/>
    <x v="5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n v="1486681708"/>
    <b v="0"/>
    <n v="14"/>
    <b v="0"/>
    <s v="theater/plays"/>
    <x v="151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n v="1409187761"/>
    <b v="0"/>
    <n v="4"/>
    <b v="0"/>
    <s v="theater/plays"/>
    <x v="53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n v="1421417147"/>
    <b v="0"/>
    <n v="2"/>
    <b v="0"/>
    <s v="theater/plays"/>
    <x v="54"/>
    <n v="100.5"/>
    <x v="1"/>
    <x v="6"/>
    <x v="4003"/>
    <d v="2015-02-15T14:05:47"/>
    <x v="0"/>
  </r>
  <r>
    <n v="4004"/>
    <s v="South Florida Tours"/>
    <s v="Help Launch The Queen Into South Florida!"/>
    <x v="2"/>
    <x v="116"/>
    <x v="2"/>
    <s v="US"/>
    <s v="USD"/>
    <x v="3983"/>
    <n v="1410148457"/>
    <b v="0"/>
    <n v="1"/>
    <b v="0"/>
    <s v="theater/plays"/>
    <x v="5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n v="1408648985"/>
    <b v="0"/>
    <n v="2"/>
    <b v="0"/>
    <s v="theater/plays"/>
    <x v="60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n v="1453487587"/>
    <b v="0"/>
    <n v="1"/>
    <b v="0"/>
    <s v="theater/plays"/>
    <x v="5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n v="1406572381"/>
    <b v="0"/>
    <n v="1"/>
    <b v="0"/>
    <s v="theater/plays"/>
    <x v="5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n v="1435014507"/>
    <b v="0"/>
    <n v="4"/>
    <b v="0"/>
    <s v="theater/plays"/>
    <x v="52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n v="1406825360"/>
    <b v="0"/>
    <n v="3"/>
    <b v="0"/>
    <s v="theater/plays"/>
    <x v="65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n v="1412879366"/>
    <b v="0"/>
    <n v="38"/>
    <b v="0"/>
    <s v="theater/plays"/>
    <x v="148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n v="1419858278"/>
    <b v="0"/>
    <n v="4"/>
    <b v="0"/>
    <s v="theater/plays"/>
    <x v="59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n v="1427979849"/>
    <b v="0"/>
    <n v="0"/>
    <b v="0"/>
    <s v="theater/plays"/>
    <x v="5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n v="1421478823"/>
    <b v="0"/>
    <n v="2"/>
    <b v="0"/>
    <s v="theater/plays"/>
    <x v="60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n v="1455861269"/>
    <b v="0"/>
    <n v="0"/>
    <b v="0"/>
    <s v="theater/plays"/>
    <x v="5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n v="1434739463"/>
    <b v="0"/>
    <n v="1"/>
    <b v="0"/>
    <s v="theater/plays"/>
    <x v="5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n v="1408395400"/>
    <b v="0"/>
    <n v="7"/>
    <b v="0"/>
    <s v="theater/plays"/>
    <x v="51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n v="1407254874"/>
    <b v="0"/>
    <n v="2"/>
    <b v="0"/>
    <s v="theater/plays"/>
    <x v="60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x v="176"/>
    <x v="2"/>
    <s v="GB"/>
    <s v="GBP"/>
    <x v="3997"/>
    <n v="1473285108"/>
    <b v="0"/>
    <n v="4"/>
    <b v="0"/>
    <s v="theater/plays"/>
    <x v="114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n v="1455725596"/>
    <b v="0"/>
    <n v="4"/>
    <b v="0"/>
    <s v="theater/plays"/>
    <x v="60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n v="1424579699"/>
    <b v="0"/>
    <n v="3"/>
    <b v="0"/>
    <s v="theater/plays"/>
    <x v="123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n v="1409176358"/>
    <b v="0"/>
    <n v="2"/>
    <b v="0"/>
    <s v="theater/plays"/>
    <x v="60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n v="1418824867"/>
    <b v="0"/>
    <n v="197"/>
    <b v="0"/>
    <s v="theater/plays"/>
    <x v="14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n v="1454975963"/>
    <b v="0"/>
    <n v="0"/>
    <b v="0"/>
    <s v="theater/plays"/>
    <x v="5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n v="1438445097"/>
    <b v="0"/>
    <n v="1"/>
    <b v="0"/>
    <s v="theater/plays"/>
    <x v="60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n v="1432705336"/>
    <b v="0"/>
    <n v="4"/>
    <b v="0"/>
    <s v="theater/plays"/>
    <x v="62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n v="1444059839"/>
    <b v="0"/>
    <n v="0"/>
    <b v="0"/>
    <s v="theater/plays"/>
    <x v="5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n v="1486077481"/>
    <b v="0"/>
    <n v="7"/>
    <b v="0"/>
    <s v="theater/plays"/>
    <x v="113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n v="1399415500"/>
    <b v="0"/>
    <n v="11"/>
    <b v="0"/>
    <s v="theater/plays"/>
    <x v="5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n v="1447461370"/>
    <b v="0"/>
    <n v="0"/>
    <b v="0"/>
    <s v="theater/plays"/>
    <x v="5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n v="1452008599"/>
    <b v="0"/>
    <n v="6"/>
    <b v="0"/>
    <s v="theater/plays"/>
    <x v="63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n v="1414591364"/>
    <b v="0"/>
    <n v="0"/>
    <b v="0"/>
    <s v="theater/plays"/>
    <x v="5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n v="1445023516"/>
    <b v="0"/>
    <n v="7"/>
    <b v="0"/>
    <s v="theater/plays"/>
    <x v="113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n v="1472711224"/>
    <b v="0"/>
    <n v="94"/>
    <b v="0"/>
    <s v="theater/plays"/>
    <x v="73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n v="1425509050"/>
    <b v="0"/>
    <n v="2"/>
    <b v="0"/>
    <s v="theater/plays"/>
    <x v="60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s v="US"/>
    <s v="USD"/>
    <x v="4014"/>
    <n v="1411333887"/>
    <b v="0"/>
    <n v="25"/>
    <b v="0"/>
    <s v="theater/plays"/>
    <x v="121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n v="1402784964"/>
    <b v="0"/>
    <n v="17"/>
    <b v="0"/>
    <s v="theater/plays"/>
    <x v="153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n v="1462585315"/>
    <b v="0"/>
    <n v="2"/>
    <b v="0"/>
    <s v="theater/plays"/>
    <x v="57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n v="1408389010"/>
    <b v="0"/>
    <n v="4"/>
    <b v="0"/>
    <s v="theater/plays"/>
    <x v="81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n v="1446048367"/>
    <b v="0"/>
    <n v="5"/>
    <b v="0"/>
    <s v="theater/plays"/>
    <x v="64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n v="1432100004"/>
    <b v="0"/>
    <n v="2"/>
    <b v="0"/>
    <s v="theater/plays"/>
    <x v="134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s v="GB"/>
    <s v="GBP"/>
    <x v="4020"/>
    <n v="1467976954"/>
    <b v="0"/>
    <n v="2"/>
    <b v="0"/>
    <s v="theater/plays"/>
    <x v="5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n v="1419213664"/>
    <b v="0"/>
    <n v="3"/>
    <b v="0"/>
    <s v="theater/plays"/>
    <x v="5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n v="1415228325"/>
    <b v="0"/>
    <n v="0"/>
    <b v="0"/>
    <s v="theater/plays"/>
    <x v="5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n v="1426050982"/>
    <b v="0"/>
    <n v="4"/>
    <b v="0"/>
    <s v="theater/plays"/>
    <x v="151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n v="1406004589"/>
    <b v="0"/>
    <n v="1"/>
    <b v="0"/>
    <s v="theater/plays"/>
    <x v="5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n v="1411400210"/>
    <b v="0"/>
    <n v="12"/>
    <b v="0"/>
    <s v="theater/plays"/>
    <x v="59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n v="1418862743"/>
    <b v="0"/>
    <n v="4"/>
    <b v="0"/>
    <s v="theater/plays"/>
    <x v="53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n v="1457352787"/>
    <b v="0"/>
    <n v="91"/>
    <b v="0"/>
    <s v="theater/plays"/>
    <x v="82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n v="1434322815"/>
    <b v="0"/>
    <n v="1"/>
    <b v="0"/>
    <s v="theater/plays"/>
    <x v="5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n v="1411485391"/>
    <b v="0"/>
    <n v="1"/>
    <b v="0"/>
    <s v="theater/plays"/>
    <x v="5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n v="1399058797"/>
    <b v="0"/>
    <n v="0"/>
    <b v="0"/>
    <s v="theater/plays"/>
    <x v="5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n v="1408050316"/>
    <b v="0"/>
    <n v="13"/>
    <b v="0"/>
    <s v="theater/plays"/>
    <x v="151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n v="1413477228"/>
    <b v="0"/>
    <n v="2"/>
    <b v="0"/>
    <s v="theater/plays"/>
    <x v="66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n v="1472674285"/>
    <b v="0"/>
    <n v="0"/>
    <b v="0"/>
    <s v="theater/plays"/>
    <x v="5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n v="1400600031"/>
    <b v="0"/>
    <n v="21"/>
    <b v="0"/>
    <s v="theater/plays"/>
    <x v="82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n v="1465856639"/>
    <b v="0"/>
    <n v="9"/>
    <b v="0"/>
    <s v="theater/plays"/>
    <x v="226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n v="1446506080"/>
    <b v="0"/>
    <n v="6"/>
    <b v="0"/>
    <s v="theater/plays"/>
    <x v="66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n v="1458178044"/>
    <b v="0"/>
    <n v="4"/>
    <b v="0"/>
    <s v="theater/plays"/>
    <x v="56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n v="1408116152"/>
    <b v="0"/>
    <n v="7"/>
    <b v="0"/>
    <s v="theater/plays"/>
    <x v="56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n v="1400604056"/>
    <b v="0"/>
    <n v="5"/>
    <b v="0"/>
    <s v="theater/plays"/>
    <x v="56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n v="1456025023"/>
    <b v="0"/>
    <n v="0"/>
    <b v="0"/>
    <s v="theater/plays"/>
    <x v="5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n v="1464889468"/>
    <b v="0"/>
    <n v="3"/>
    <b v="0"/>
    <s v="theater/plays"/>
    <x v="53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n v="1401294084"/>
    <b v="0"/>
    <n v="9"/>
    <b v="0"/>
    <s v="theater/plays"/>
    <x v="60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n v="1427724426"/>
    <b v="0"/>
    <n v="6"/>
    <b v="0"/>
    <s v="theater/plays"/>
    <x v="118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n v="1405291811"/>
    <b v="0"/>
    <n v="4"/>
    <b v="0"/>
    <s v="theater/plays"/>
    <x v="60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n v="1461027388"/>
    <b v="0"/>
    <n v="1"/>
    <b v="0"/>
    <s v="theater/plays"/>
    <x v="5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n v="1439952550"/>
    <b v="0"/>
    <n v="17"/>
    <b v="0"/>
    <s v="theater/plays"/>
    <x v="220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n v="1481756855"/>
    <b v="0"/>
    <n v="1"/>
    <b v="0"/>
    <s v="theater/plays"/>
    <x v="60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n v="1421596356"/>
    <b v="0"/>
    <n v="13"/>
    <b v="0"/>
    <s v="theater/plays"/>
    <x v="122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n v="1422374420"/>
    <b v="0"/>
    <n v="6"/>
    <b v="0"/>
    <s v="theater/plays"/>
    <x v="123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n v="1480187931"/>
    <b v="0"/>
    <n v="0"/>
    <b v="0"/>
    <s v="theater/plays"/>
    <x v="5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n v="1403462111"/>
    <b v="0"/>
    <n v="2"/>
    <b v="0"/>
    <s v="theater/plays"/>
    <x v="5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n v="1426407426"/>
    <b v="0"/>
    <n v="2"/>
    <b v="0"/>
    <s v="theater/plays"/>
    <x v="60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n v="1444137375"/>
    <b v="0"/>
    <n v="21"/>
    <b v="0"/>
    <s v="theater/plays"/>
    <x v="11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n v="1400547969"/>
    <b v="0"/>
    <n v="13"/>
    <b v="0"/>
    <s v="theater/plays"/>
    <x v="1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n v="1411499149"/>
    <b v="0"/>
    <n v="0"/>
    <b v="0"/>
    <s v="theater/plays"/>
    <x v="5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n v="1479747794"/>
    <b v="0"/>
    <n v="6"/>
    <b v="0"/>
    <s v="theater/plays"/>
    <x v="114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n v="1482951242"/>
    <b v="0"/>
    <n v="0"/>
    <b v="0"/>
    <s v="theater/plays"/>
    <x v="5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n v="1463783521"/>
    <b v="0"/>
    <n v="1"/>
    <b v="0"/>
    <s v="theater/plays"/>
    <x v="5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n v="1463849116"/>
    <b v="0"/>
    <n v="0"/>
    <b v="0"/>
    <s v="theater/plays"/>
    <x v="5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n v="1423231025"/>
    <b v="0"/>
    <n v="12"/>
    <b v="0"/>
    <s v="theater/plays"/>
    <x v="63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n v="1446179553"/>
    <b v="0"/>
    <n v="2"/>
    <b v="0"/>
    <s v="theater/plays"/>
    <x v="53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n v="1450203416"/>
    <b v="0"/>
    <n v="6"/>
    <b v="0"/>
    <s v="theater/plays"/>
    <x v="66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n v="1473416906"/>
    <b v="0"/>
    <n v="1"/>
    <b v="0"/>
    <s v="theater/plays"/>
    <x v="5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n v="1424701775"/>
    <b v="0"/>
    <n v="1"/>
    <b v="0"/>
    <s v="theater/plays"/>
    <x v="5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n v="1445985299"/>
    <b v="0"/>
    <n v="5"/>
    <b v="0"/>
    <s v="theater/plays"/>
    <x v="62"/>
    <n v="9.4"/>
    <x v="1"/>
    <x v="6"/>
    <x v="4086"/>
    <d v="2015-11-21T04:00:00"/>
    <x v="0"/>
  </r>
  <r>
    <n v="4087"/>
    <s v="Stage Production &quot;The Nail Shop&quot;"/>
    <s v="Comedy Stage Play"/>
    <x v="376"/>
    <x v="117"/>
    <x v="2"/>
    <s v="US"/>
    <s v="USD"/>
    <x v="4065"/>
    <n v="1466185786"/>
    <b v="0"/>
    <n v="0"/>
    <b v="0"/>
    <s v="theater/plays"/>
    <x v="5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n v="1418827324"/>
    <b v="0"/>
    <n v="3"/>
    <b v="0"/>
    <s v="theater/plays"/>
    <x v="57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n v="1430242488"/>
    <b v="0"/>
    <n v="8"/>
    <b v="0"/>
    <s v="theater/plays"/>
    <x v="62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n v="1437754137"/>
    <b v="0"/>
    <n v="3"/>
    <b v="0"/>
    <s v="theater/plays"/>
    <x v="56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n v="1418818151"/>
    <b v="0"/>
    <n v="8"/>
    <b v="0"/>
    <s v="theater/plays"/>
    <x v="55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n v="1423024847"/>
    <b v="0"/>
    <n v="1"/>
    <b v="0"/>
    <s v="theater/plays"/>
    <x v="5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n v="1435088093"/>
    <b v="0"/>
    <n v="4"/>
    <b v="0"/>
    <s v="theater/plays"/>
    <x v="53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n v="1410141900"/>
    <b v="0"/>
    <n v="8"/>
    <b v="0"/>
    <s v="theater/plays"/>
    <x v="121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n v="1479516350"/>
    <b v="0"/>
    <n v="1"/>
    <b v="0"/>
    <s v="theater/plays"/>
    <x v="56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n v="1484484219"/>
    <b v="0"/>
    <n v="5"/>
    <b v="0"/>
    <s v="theater/plays"/>
    <x v="57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n v="1449431237"/>
    <b v="0"/>
    <n v="0"/>
    <b v="0"/>
    <s v="theater/plays"/>
    <x v="5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n v="1462468797"/>
    <b v="0"/>
    <n v="0"/>
    <b v="0"/>
    <s v="theater/plays"/>
    <x v="5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n v="1468959873"/>
    <b v="0"/>
    <n v="1"/>
    <b v="0"/>
    <s v="theater/plays"/>
    <x v="60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n v="1413341990"/>
    <b v="0"/>
    <n v="0"/>
    <b v="0"/>
    <s v="theater/plays"/>
    <x v="5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n v="1482788482"/>
    <b v="0"/>
    <n v="0"/>
    <b v="0"/>
    <s v="theater/plays"/>
    <x v="5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n v="1460751673"/>
    <b v="0"/>
    <n v="6"/>
    <b v="0"/>
    <s v="theater/plays"/>
    <x v="11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n v="1435953566"/>
    <b v="0"/>
    <n v="6"/>
    <b v="0"/>
    <s v="theater/plays"/>
    <x v="54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n v="1474958434"/>
    <b v="0"/>
    <n v="14"/>
    <b v="0"/>
    <s v="theater/plays"/>
    <x v="70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n v="1479860109"/>
    <b v="0"/>
    <n v="6"/>
    <b v="0"/>
    <s v="theater/plays"/>
    <x v="113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n v="1424221866"/>
    <b v="0"/>
    <n v="33"/>
    <b v="0"/>
    <s v="theater/plays"/>
    <x v="376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n v="1409608801"/>
    <b v="0"/>
    <n v="4"/>
    <b v="0"/>
    <s v="theater/plays"/>
    <x v="53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n v="1485909937"/>
    <b v="0"/>
    <n v="1"/>
    <b v="0"/>
    <s v="theater/plays"/>
    <x v="53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n v="1446209804"/>
    <b v="0"/>
    <n v="0"/>
    <b v="0"/>
    <s v="theater/plays"/>
    <x v="5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n v="1463929351"/>
    <b v="0"/>
    <n v="6"/>
    <b v="0"/>
    <s v="theater/plays"/>
    <x v="1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n v="1422155740"/>
    <b v="0"/>
    <n v="6"/>
    <b v="0"/>
    <s v="theater/plays"/>
    <x v="56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n v="1454280186"/>
    <b v="0"/>
    <n v="1"/>
    <b v="0"/>
    <s v="theater/plays"/>
    <x v="5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n v="1450619123"/>
    <b v="0"/>
    <n v="3"/>
    <b v="0"/>
    <s v="theater/plays"/>
    <x v="5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8BC72-05DD-4DC3-B0EB-D286EE34BCF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Parent Category" fld="16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AB486-CD16-4B3A-81CE-4BB07757F3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colHeaderCaption=" 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50B6C-3CF8-4DD2-A8C9-645755822B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C9E1A-6DF8-4552-B796-242D28B93E6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N52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5.90625" bestFit="1" customWidth="1"/>
    <col min="17" max="17" width="14.453125" style="13" bestFit="1" customWidth="1"/>
    <col min="18" max="18" width="15.6328125" style="13" bestFit="1" customWidth="1"/>
    <col min="19" max="19" width="22" style="13" bestFit="1" customWidth="1"/>
    <col min="20" max="20" width="20.54296875" style="13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  <c r="U1" s="1" t="s">
        <v>8398</v>
      </c>
    </row>
    <row r="2" spans="1:21" ht="43.5" hidden="1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>IFERROR(ROUND(E2/D2*100,0),0)</f>
        <v>137</v>
      </c>
      <c r="P2">
        <f>IFERROR(ROUND(E2/L2,2),0)</f>
        <v>63.92</v>
      </c>
      <c r="Q2" s="12" t="s">
        <v>8308</v>
      </c>
      <c r="R2" s="13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ref="O3:O66" si="0">IFERROR(ROUND(E3/D3*100,0),0)</f>
        <v>143</v>
      </c>
      <c r="P3">
        <f t="shared" ref="P3:P66" si="1">IFERROR(ROUND(E3/L3,2),0)</f>
        <v>185.48</v>
      </c>
      <c r="Q3" s="12" t="s">
        <v>8308</v>
      </c>
      <c r="R3" s="1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2" t="s">
        <v>8308</v>
      </c>
      <c r="R4" s="13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2" t="s">
        <v>8308</v>
      </c>
      <c r="R5" s="13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2" t="s">
        <v>8308</v>
      </c>
      <c r="R6" s="13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2" t="s">
        <v>8308</v>
      </c>
      <c r="R7" s="13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2" t="s">
        <v>8308</v>
      </c>
      <c r="R8" s="13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2" t="s">
        <v>8308</v>
      </c>
      <c r="R9" s="13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2" t="s">
        <v>8308</v>
      </c>
      <c r="R10" s="13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2" t="s">
        <v>8308</v>
      </c>
      <c r="R11" s="13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2" t="s">
        <v>8308</v>
      </c>
      <c r="R12" s="13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2" t="s">
        <v>8308</v>
      </c>
      <c r="R13" s="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2" t="s">
        <v>8308</v>
      </c>
      <c r="R14" s="13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2" t="s">
        <v>8308</v>
      </c>
      <c r="R15" s="13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2" t="s">
        <v>8308</v>
      </c>
      <c r="R16" s="13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2" t="s">
        <v>8308</v>
      </c>
      <c r="R17" s="13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2" t="s">
        <v>8308</v>
      </c>
      <c r="R18" s="13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2" t="s">
        <v>8308</v>
      </c>
      <c r="R19" s="13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2" t="s">
        <v>8308</v>
      </c>
      <c r="R20" s="13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2" t="s">
        <v>8308</v>
      </c>
      <c r="R21" s="13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2" t="s">
        <v>8308</v>
      </c>
      <c r="R22" s="13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2" t="s">
        <v>8308</v>
      </c>
      <c r="R23" s="1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2" t="s">
        <v>8308</v>
      </c>
      <c r="R24" s="13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2" t="s">
        <v>8308</v>
      </c>
      <c r="R25" s="13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2" t="s">
        <v>8308</v>
      </c>
      <c r="R26" s="13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2" t="s">
        <v>8308</v>
      </c>
      <c r="R27" s="13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2" t="s">
        <v>8308</v>
      </c>
      <c r="R28" s="13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2" t="s">
        <v>8308</v>
      </c>
      <c r="R29" s="13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2" t="s">
        <v>8308</v>
      </c>
      <c r="R30" s="13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2" t="s">
        <v>8308</v>
      </c>
      <c r="R31" s="13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2" t="s">
        <v>8308</v>
      </c>
      <c r="R32" s="13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2" t="s">
        <v>8308</v>
      </c>
      <c r="R33" s="1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2" t="s">
        <v>8308</v>
      </c>
      <c r="R34" s="13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2" t="s">
        <v>8308</v>
      </c>
      <c r="R35" s="13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2" t="s">
        <v>8308</v>
      </c>
      <c r="R36" s="13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2" t="s">
        <v>8308</v>
      </c>
      <c r="R37" s="13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2" t="s">
        <v>8308</v>
      </c>
      <c r="R38" s="13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2" t="s">
        <v>8308</v>
      </c>
      <c r="R39" s="13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2" t="s">
        <v>8308</v>
      </c>
      <c r="R40" s="13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2" t="s">
        <v>8308</v>
      </c>
      <c r="R41" s="13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2" t="s">
        <v>8308</v>
      </c>
      <c r="R42" s="13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2" t="s">
        <v>8308</v>
      </c>
      <c r="R43" s="1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2" t="s">
        <v>8308</v>
      </c>
      <c r="R44" s="13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2" t="s">
        <v>8308</v>
      </c>
      <c r="R45" s="13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2" t="s">
        <v>8308</v>
      </c>
      <c r="R46" s="13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2" t="s">
        <v>8308</v>
      </c>
      <c r="R47" s="13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2" t="s">
        <v>8308</v>
      </c>
      <c r="R48" s="13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2" t="s">
        <v>8308</v>
      </c>
      <c r="R49" s="13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2" t="s">
        <v>8308</v>
      </c>
      <c r="R50" s="13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2" t="s">
        <v>8308</v>
      </c>
      <c r="R51" s="13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2" t="s">
        <v>8308</v>
      </c>
      <c r="R52" s="13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2" t="s">
        <v>8308</v>
      </c>
      <c r="R53" s="1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2" t="s">
        <v>8308</v>
      </c>
      <c r="R54" s="13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2" t="s">
        <v>8308</v>
      </c>
      <c r="R55" s="13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2" t="s">
        <v>8308</v>
      </c>
      <c r="R56" s="13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2" t="s">
        <v>8308</v>
      </c>
      <c r="R57" s="13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2" t="s">
        <v>8308</v>
      </c>
      <c r="R58" s="13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2" t="s">
        <v>8308</v>
      </c>
      <c r="R59" s="13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2" t="s">
        <v>8308</v>
      </c>
      <c r="R60" s="13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2" t="s">
        <v>8308</v>
      </c>
      <c r="R61" s="13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2" t="s">
        <v>8308</v>
      </c>
      <c r="R62" s="13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2" t="s">
        <v>8308</v>
      </c>
      <c r="R63" s="1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2" t="s">
        <v>8308</v>
      </c>
      <c r="R64" s="13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2" t="s">
        <v>8308</v>
      </c>
      <c r="R65" s="13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173</v>
      </c>
      <c r="P66">
        <f t="shared" si="1"/>
        <v>86.67</v>
      </c>
      <c r="Q66" s="12" t="s">
        <v>8308</v>
      </c>
      <c r="R66" s="13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5">IFERROR(ROUND(E67/D67*100,0),0)</f>
        <v>108</v>
      </c>
      <c r="P67">
        <f t="shared" ref="P67:P130" si="6">IFERROR(ROUND(E67/L67,2),0)</f>
        <v>132.05000000000001</v>
      </c>
      <c r="Q67" s="12" t="s">
        <v>8308</v>
      </c>
      <c r="R67" s="13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>
        <f t="shared" si="6"/>
        <v>91.23</v>
      </c>
      <c r="Q68" s="12" t="s">
        <v>8308</v>
      </c>
      <c r="R68" s="13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>
        <f t="shared" si="6"/>
        <v>116.25</v>
      </c>
      <c r="Q69" s="12" t="s">
        <v>8308</v>
      </c>
      <c r="R69" s="13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>
        <f t="shared" si="6"/>
        <v>21.19</v>
      </c>
      <c r="Q70" s="12" t="s">
        <v>8308</v>
      </c>
      <c r="R70" s="13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>
        <f t="shared" si="6"/>
        <v>62.33</v>
      </c>
      <c r="Q71" s="12" t="s">
        <v>8308</v>
      </c>
      <c r="R71" s="13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>
        <f t="shared" si="6"/>
        <v>37.409999999999997</v>
      </c>
      <c r="Q72" s="12" t="s">
        <v>8308</v>
      </c>
      <c r="R72" s="13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>
        <f t="shared" si="6"/>
        <v>69.72</v>
      </c>
      <c r="Q73" s="12" t="s">
        <v>8308</v>
      </c>
      <c r="R73" s="1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>
        <f t="shared" si="6"/>
        <v>58.17</v>
      </c>
      <c r="Q74" s="12" t="s">
        <v>8308</v>
      </c>
      <c r="R74" s="13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>
        <f t="shared" si="6"/>
        <v>50</v>
      </c>
      <c r="Q75" s="12" t="s">
        <v>8308</v>
      </c>
      <c r="R75" s="13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>
        <f t="shared" si="6"/>
        <v>19.47</v>
      </c>
      <c r="Q76" s="12" t="s">
        <v>8308</v>
      </c>
      <c r="R76" s="13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>
        <f t="shared" si="6"/>
        <v>85.96</v>
      </c>
      <c r="Q77" s="12" t="s">
        <v>8308</v>
      </c>
      <c r="R77" s="13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>
        <f t="shared" si="6"/>
        <v>30.67</v>
      </c>
      <c r="Q78" s="12" t="s">
        <v>8308</v>
      </c>
      <c r="R78" s="13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>
        <f t="shared" si="6"/>
        <v>60.38</v>
      </c>
      <c r="Q79" s="12" t="s">
        <v>8308</v>
      </c>
      <c r="R79" s="13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>
        <f t="shared" si="6"/>
        <v>38.6</v>
      </c>
      <c r="Q80" s="12" t="s">
        <v>8308</v>
      </c>
      <c r="R80" s="13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>
        <f t="shared" si="6"/>
        <v>40.270000000000003</v>
      </c>
      <c r="Q81" s="12" t="s">
        <v>8308</v>
      </c>
      <c r="R81" s="13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>
        <f t="shared" si="6"/>
        <v>273.83</v>
      </c>
      <c r="Q82" s="12" t="s">
        <v>8308</v>
      </c>
      <c r="R82" s="13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>
        <f t="shared" si="6"/>
        <v>53.04</v>
      </c>
      <c r="Q83" s="12" t="s">
        <v>8308</v>
      </c>
      <c r="R83" s="1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>
        <f t="shared" si="6"/>
        <v>40.01</v>
      </c>
      <c r="Q84" s="12" t="s">
        <v>8308</v>
      </c>
      <c r="R84" s="13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>
        <f t="shared" si="6"/>
        <v>15.77</v>
      </c>
      <c r="Q85" s="12" t="s">
        <v>8308</v>
      </c>
      <c r="R85" s="13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>
        <f t="shared" si="6"/>
        <v>71.430000000000007</v>
      </c>
      <c r="Q86" s="12" t="s">
        <v>8308</v>
      </c>
      <c r="R86" s="13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>
        <f t="shared" si="6"/>
        <v>71.709999999999994</v>
      </c>
      <c r="Q87" s="12" t="s">
        <v>8308</v>
      </c>
      <c r="R87" s="13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>
        <f t="shared" si="6"/>
        <v>375.76</v>
      </c>
      <c r="Q88" s="12" t="s">
        <v>8308</v>
      </c>
      <c r="R88" s="13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>
        <f t="shared" si="6"/>
        <v>104.6</v>
      </c>
      <c r="Q89" s="12" t="s">
        <v>8308</v>
      </c>
      <c r="R89" s="13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>
        <f t="shared" si="6"/>
        <v>60</v>
      </c>
      <c r="Q90" s="12" t="s">
        <v>8308</v>
      </c>
      <c r="R90" s="13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>
        <f t="shared" si="6"/>
        <v>123.29</v>
      </c>
      <c r="Q91" s="12" t="s">
        <v>8308</v>
      </c>
      <c r="R91" s="13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>
        <f t="shared" si="6"/>
        <v>31.38</v>
      </c>
      <c r="Q92" s="12" t="s">
        <v>8308</v>
      </c>
      <c r="R92" s="13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>
        <f t="shared" si="6"/>
        <v>78.260000000000005</v>
      </c>
      <c r="Q93" s="12" t="s">
        <v>8308</v>
      </c>
      <c r="R93" s="1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>
        <f t="shared" si="6"/>
        <v>122.33</v>
      </c>
      <c r="Q94" s="12" t="s">
        <v>8308</v>
      </c>
      <c r="R94" s="13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>
        <f t="shared" si="6"/>
        <v>73.73</v>
      </c>
      <c r="Q95" s="12" t="s">
        <v>8308</v>
      </c>
      <c r="R95" s="13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>
        <f t="shared" si="6"/>
        <v>21.67</v>
      </c>
      <c r="Q96" s="12" t="s">
        <v>8308</v>
      </c>
      <c r="R96" s="13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>
        <f t="shared" si="6"/>
        <v>21.9</v>
      </c>
      <c r="Q97" s="12" t="s">
        <v>8308</v>
      </c>
      <c r="R97" s="13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>
        <f t="shared" si="6"/>
        <v>50.59</v>
      </c>
      <c r="Q98" s="12" t="s">
        <v>8308</v>
      </c>
      <c r="R98" s="13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>
        <f t="shared" si="6"/>
        <v>53.13</v>
      </c>
      <c r="Q99" s="12" t="s">
        <v>8308</v>
      </c>
      <c r="R99" s="13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>
        <f t="shared" si="6"/>
        <v>56.67</v>
      </c>
      <c r="Q100" s="12" t="s">
        <v>8308</v>
      </c>
      <c r="R100" s="13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>
        <f t="shared" si="6"/>
        <v>40.78</v>
      </c>
      <c r="Q101" s="12" t="s">
        <v>8308</v>
      </c>
      <c r="R101" s="13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>
        <f t="shared" si="6"/>
        <v>192.31</v>
      </c>
      <c r="Q102" s="12" t="s">
        <v>8308</v>
      </c>
      <c r="R102" s="13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>
        <f t="shared" si="6"/>
        <v>100</v>
      </c>
      <c r="Q103" s="12" t="s">
        <v>8308</v>
      </c>
      <c r="R103" s="1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>
        <f t="shared" si="6"/>
        <v>117.92</v>
      </c>
      <c r="Q104" s="12" t="s">
        <v>8308</v>
      </c>
      <c r="R104" s="13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>
        <f t="shared" si="6"/>
        <v>27.9</v>
      </c>
      <c r="Q105" s="12" t="s">
        <v>8308</v>
      </c>
      <c r="R105" s="13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>
        <f t="shared" si="6"/>
        <v>60</v>
      </c>
      <c r="Q106" s="12" t="s">
        <v>8308</v>
      </c>
      <c r="R106" s="13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>
        <f t="shared" si="6"/>
        <v>39.380000000000003</v>
      </c>
      <c r="Q107" s="12" t="s">
        <v>8308</v>
      </c>
      <c r="R107" s="13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>
        <f t="shared" si="6"/>
        <v>186.11</v>
      </c>
      <c r="Q108" s="12" t="s">
        <v>8308</v>
      </c>
      <c r="R108" s="13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>
        <f t="shared" si="6"/>
        <v>111.38</v>
      </c>
      <c r="Q109" s="12" t="s">
        <v>8308</v>
      </c>
      <c r="R109" s="13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>
        <f t="shared" si="6"/>
        <v>78.72</v>
      </c>
      <c r="Q110" s="12" t="s">
        <v>8308</v>
      </c>
      <c r="R110" s="13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>
        <f t="shared" si="6"/>
        <v>46.7</v>
      </c>
      <c r="Q111" s="12" t="s">
        <v>8308</v>
      </c>
      <c r="R111" s="13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>
        <f t="shared" si="6"/>
        <v>65.38</v>
      </c>
      <c r="Q112" s="12" t="s">
        <v>8308</v>
      </c>
      <c r="R112" s="13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>
        <f t="shared" si="6"/>
        <v>102.08</v>
      </c>
      <c r="Q113" s="12" t="s">
        <v>8308</v>
      </c>
      <c r="R113" s="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>
        <f t="shared" si="6"/>
        <v>64.2</v>
      </c>
      <c r="Q114" s="12" t="s">
        <v>8308</v>
      </c>
      <c r="R114" s="13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>
        <f t="shared" si="6"/>
        <v>90.38</v>
      </c>
      <c r="Q115" s="12" t="s">
        <v>8308</v>
      </c>
      <c r="R115" s="13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>
        <f t="shared" si="6"/>
        <v>88.57</v>
      </c>
      <c r="Q116" s="12" t="s">
        <v>8308</v>
      </c>
      <c r="R116" s="13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>
        <f t="shared" si="6"/>
        <v>28.73</v>
      </c>
      <c r="Q117" s="12" t="s">
        <v>8308</v>
      </c>
      <c r="R117" s="13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>
        <f t="shared" si="6"/>
        <v>69.790000000000006</v>
      </c>
      <c r="Q118" s="12" t="s">
        <v>8308</v>
      </c>
      <c r="R118" s="13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>
        <f t="shared" si="6"/>
        <v>167.49</v>
      </c>
      <c r="Q119" s="12" t="s">
        <v>8308</v>
      </c>
      <c r="R119" s="13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>
        <f t="shared" si="6"/>
        <v>144.91</v>
      </c>
      <c r="Q120" s="12" t="s">
        <v>8308</v>
      </c>
      <c r="R120" s="13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>
        <f t="shared" si="6"/>
        <v>91.84</v>
      </c>
      <c r="Q121" s="12" t="s">
        <v>8308</v>
      </c>
      <c r="R121" s="13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>
        <f t="shared" si="6"/>
        <v>10</v>
      </c>
      <c r="Q122" s="12" t="s">
        <v>8308</v>
      </c>
      <c r="R122" s="13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>
        <f t="shared" si="6"/>
        <v>1</v>
      </c>
      <c r="Q123" s="12" t="s">
        <v>8308</v>
      </c>
      <c r="R123" s="1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>
        <f t="shared" si="6"/>
        <v>0</v>
      </c>
      <c r="Q124" s="12" t="s">
        <v>8308</v>
      </c>
      <c r="R124" s="13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>
        <f t="shared" si="6"/>
        <v>25.17</v>
      </c>
      <c r="Q125" s="12" t="s">
        <v>8308</v>
      </c>
      <c r="R125" s="13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>
        <f t="shared" si="6"/>
        <v>0</v>
      </c>
      <c r="Q126" s="12" t="s">
        <v>8308</v>
      </c>
      <c r="R126" s="13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>
        <f t="shared" si="6"/>
        <v>11.67</v>
      </c>
      <c r="Q127" s="12" t="s">
        <v>8308</v>
      </c>
      <c r="R127" s="13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>
        <f t="shared" si="6"/>
        <v>106.69</v>
      </c>
      <c r="Q128" s="12" t="s">
        <v>8308</v>
      </c>
      <c r="R128" s="13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>
        <f t="shared" si="6"/>
        <v>47.5</v>
      </c>
      <c r="Q129" s="12" t="s">
        <v>8308</v>
      </c>
      <c r="R129" s="13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si="5"/>
        <v>2</v>
      </c>
      <c r="P130">
        <f t="shared" si="6"/>
        <v>311.17</v>
      </c>
      <c r="Q130" s="12" t="s">
        <v>8308</v>
      </c>
      <c r="R130" s="13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ref="O131:O194" si="10">IFERROR(ROUND(E131/D131*100,0),0)</f>
        <v>0</v>
      </c>
      <c r="P131">
        <f t="shared" ref="P131:P194" si="11">IFERROR(ROUND(E131/L131,2),0)</f>
        <v>0</v>
      </c>
      <c r="Q131" s="12" t="s">
        <v>8308</v>
      </c>
      <c r="R131" s="13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>
        <f t="shared" si="11"/>
        <v>0</v>
      </c>
      <c r="Q132" s="12" t="s">
        <v>8308</v>
      </c>
      <c r="R132" s="13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>
        <f t="shared" si="11"/>
        <v>0</v>
      </c>
      <c r="Q133" s="12" t="s">
        <v>8308</v>
      </c>
      <c r="R133" s="1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>
        <f t="shared" si="11"/>
        <v>94.51</v>
      </c>
      <c r="Q134" s="12" t="s">
        <v>8308</v>
      </c>
      <c r="R134" s="13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>
        <f t="shared" si="11"/>
        <v>0</v>
      </c>
      <c r="Q135" s="12" t="s">
        <v>8308</v>
      </c>
      <c r="R135" s="13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>
        <f t="shared" si="11"/>
        <v>0</v>
      </c>
      <c r="Q136" s="12" t="s">
        <v>8308</v>
      </c>
      <c r="R136" s="13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>
        <f t="shared" si="11"/>
        <v>80.599999999999994</v>
      </c>
      <c r="Q137" s="12" t="s">
        <v>8308</v>
      </c>
      <c r="R137" s="13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>
        <f t="shared" si="11"/>
        <v>0</v>
      </c>
      <c r="Q138" s="12" t="s">
        <v>8308</v>
      </c>
      <c r="R138" s="13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>
        <f t="shared" si="11"/>
        <v>0</v>
      </c>
      <c r="Q139" s="12" t="s">
        <v>8308</v>
      </c>
      <c r="R139" s="13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>
        <f t="shared" si="11"/>
        <v>81.239999999999995</v>
      </c>
      <c r="Q140" s="12" t="s">
        <v>8308</v>
      </c>
      <c r="R140" s="13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>
        <f t="shared" si="11"/>
        <v>500</v>
      </c>
      <c r="Q141" s="12" t="s">
        <v>8308</v>
      </c>
      <c r="R141" s="13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>
        <f t="shared" si="11"/>
        <v>0</v>
      </c>
      <c r="Q142" s="12" t="s">
        <v>8308</v>
      </c>
      <c r="R142" s="13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>
        <f t="shared" si="11"/>
        <v>46.18</v>
      </c>
      <c r="Q143" s="12" t="s">
        <v>8308</v>
      </c>
      <c r="R143" s="1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>
        <f t="shared" si="11"/>
        <v>10</v>
      </c>
      <c r="Q144" s="12" t="s">
        <v>8308</v>
      </c>
      <c r="R144" s="13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>
        <f t="shared" si="11"/>
        <v>0</v>
      </c>
      <c r="Q145" s="12" t="s">
        <v>8308</v>
      </c>
      <c r="R145" s="13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>
        <f t="shared" si="11"/>
        <v>55.95</v>
      </c>
      <c r="Q146" s="12" t="s">
        <v>8308</v>
      </c>
      <c r="R146" s="13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>
        <f t="shared" si="11"/>
        <v>37.56</v>
      </c>
      <c r="Q147" s="12" t="s">
        <v>8308</v>
      </c>
      <c r="R147" s="13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>
        <f t="shared" si="11"/>
        <v>38.33</v>
      </c>
      <c r="Q148" s="12" t="s">
        <v>8308</v>
      </c>
      <c r="R148" s="13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>
        <f t="shared" si="11"/>
        <v>0</v>
      </c>
      <c r="Q149" s="12" t="s">
        <v>8308</v>
      </c>
      <c r="R149" s="13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>
        <f t="shared" si="11"/>
        <v>20</v>
      </c>
      <c r="Q150" s="12" t="s">
        <v>8308</v>
      </c>
      <c r="R150" s="13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>
        <f t="shared" si="11"/>
        <v>15.33</v>
      </c>
      <c r="Q151" s="12" t="s">
        <v>8308</v>
      </c>
      <c r="R151" s="13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>
        <f t="shared" si="11"/>
        <v>449.43</v>
      </c>
      <c r="Q152" s="12" t="s">
        <v>8308</v>
      </c>
      <c r="R152" s="13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>
        <f t="shared" si="11"/>
        <v>28</v>
      </c>
      <c r="Q153" s="12" t="s">
        <v>8308</v>
      </c>
      <c r="R153" s="1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>
        <f t="shared" si="11"/>
        <v>15</v>
      </c>
      <c r="Q154" s="12" t="s">
        <v>8308</v>
      </c>
      <c r="R154" s="13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>
        <f t="shared" si="11"/>
        <v>35.9</v>
      </c>
      <c r="Q155" s="12" t="s">
        <v>8308</v>
      </c>
      <c r="R155" s="13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>
        <f t="shared" si="11"/>
        <v>13.33</v>
      </c>
      <c r="Q156" s="12" t="s">
        <v>8308</v>
      </c>
      <c r="R156" s="13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>
        <f t="shared" si="11"/>
        <v>20.25</v>
      </c>
      <c r="Q157" s="12" t="s">
        <v>8308</v>
      </c>
      <c r="R157" s="13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>
        <f t="shared" si="11"/>
        <v>119</v>
      </c>
      <c r="Q158" s="12" t="s">
        <v>8308</v>
      </c>
      <c r="R158" s="13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>
        <f t="shared" si="11"/>
        <v>4</v>
      </c>
      <c r="Q159" s="12" t="s">
        <v>8308</v>
      </c>
      <c r="R159" s="13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>
        <f t="shared" si="11"/>
        <v>0</v>
      </c>
      <c r="Q160" s="12" t="s">
        <v>8308</v>
      </c>
      <c r="R160" s="13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>
        <f t="shared" si="11"/>
        <v>10</v>
      </c>
      <c r="Q161" s="12" t="s">
        <v>8308</v>
      </c>
      <c r="R161" s="13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>
        <f t="shared" si="11"/>
        <v>0</v>
      </c>
      <c r="Q162" s="12" t="s">
        <v>8308</v>
      </c>
      <c r="R162" s="13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>
        <f t="shared" si="11"/>
        <v>5</v>
      </c>
      <c r="Q163" s="12" t="s">
        <v>8308</v>
      </c>
      <c r="R163" s="1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>
        <f t="shared" si="11"/>
        <v>43.5</v>
      </c>
      <c r="Q164" s="12" t="s">
        <v>8308</v>
      </c>
      <c r="R164" s="13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>
        <f t="shared" si="11"/>
        <v>0</v>
      </c>
      <c r="Q165" s="12" t="s">
        <v>8308</v>
      </c>
      <c r="R165" s="13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>
        <f t="shared" si="11"/>
        <v>91.43</v>
      </c>
      <c r="Q166" s="12" t="s">
        <v>8308</v>
      </c>
      <c r="R166" s="13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>
        <f t="shared" si="11"/>
        <v>0</v>
      </c>
      <c r="Q167" s="12" t="s">
        <v>8308</v>
      </c>
      <c r="R167" s="13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>
        <f t="shared" si="11"/>
        <v>3000</v>
      </c>
      <c r="Q168" s="12" t="s">
        <v>8308</v>
      </c>
      <c r="R168" s="13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>
        <f t="shared" si="11"/>
        <v>5.5</v>
      </c>
      <c r="Q169" s="12" t="s">
        <v>8308</v>
      </c>
      <c r="R169" s="13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>
        <f t="shared" si="11"/>
        <v>108.33</v>
      </c>
      <c r="Q170" s="12" t="s">
        <v>8308</v>
      </c>
      <c r="R170" s="13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>
        <f t="shared" si="11"/>
        <v>56</v>
      </c>
      <c r="Q171" s="12" t="s">
        <v>8308</v>
      </c>
      <c r="R171" s="13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>
        <f t="shared" si="11"/>
        <v>32.5</v>
      </c>
      <c r="Q172" s="12" t="s">
        <v>8308</v>
      </c>
      <c r="R172" s="13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>
        <f t="shared" si="11"/>
        <v>1</v>
      </c>
      <c r="Q173" s="12" t="s">
        <v>8308</v>
      </c>
      <c r="R173" s="1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>
        <f t="shared" si="11"/>
        <v>0</v>
      </c>
      <c r="Q174" s="12" t="s">
        <v>8308</v>
      </c>
      <c r="R174" s="13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>
        <f t="shared" si="11"/>
        <v>0</v>
      </c>
      <c r="Q175" s="12" t="s">
        <v>8308</v>
      </c>
      <c r="R175" s="13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>
        <f t="shared" si="11"/>
        <v>0</v>
      </c>
      <c r="Q176" s="12" t="s">
        <v>8308</v>
      </c>
      <c r="R176" s="13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>
        <f t="shared" si="11"/>
        <v>49.88</v>
      </c>
      <c r="Q177" s="12" t="s">
        <v>8308</v>
      </c>
      <c r="R177" s="13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>
        <f t="shared" si="11"/>
        <v>0</v>
      </c>
      <c r="Q178" s="12" t="s">
        <v>8308</v>
      </c>
      <c r="R178" s="13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>
        <f t="shared" si="11"/>
        <v>25.71</v>
      </c>
      <c r="Q179" s="12" t="s">
        <v>8308</v>
      </c>
      <c r="R179" s="13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>
        <f t="shared" si="11"/>
        <v>0</v>
      </c>
      <c r="Q180" s="12" t="s">
        <v>8308</v>
      </c>
      <c r="R180" s="13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>
        <f t="shared" si="11"/>
        <v>100</v>
      </c>
      <c r="Q181" s="12" t="s">
        <v>8308</v>
      </c>
      <c r="R181" s="13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>
        <f t="shared" si="11"/>
        <v>30.85</v>
      </c>
      <c r="Q182" s="12" t="s">
        <v>8308</v>
      </c>
      <c r="R182" s="13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>
        <f t="shared" si="11"/>
        <v>180.5</v>
      </c>
      <c r="Q183" s="12" t="s">
        <v>8308</v>
      </c>
      <c r="R183" s="1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>
        <f t="shared" si="11"/>
        <v>0</v>
      </c>
      <c r="Q184" s="12" t="s">
        <v>8308</v>
      </c>
      <c r="R184" s="13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>
        <f t="shared" si="11"/>
        <v>373.5</v>
      </c>
      <c r="Q185" s="12" t="s">
        <v>8308</v>
      </c>
      <c r="R185" s="13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>
        <f t="shared" si="11"/>
        <v>25.5</v>
      </c>
      <c r="Q186" s="12" t="s">
        <v>8308</v>
      </c>
      <c r="R186" s="13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>
        <f t="shared" si="11"/>
        <v>220</v>
      </c>
      <c r="Q187" s="12" t="s">
        <v>8308</v>
      </c>
      <c r="R187" s="13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>
        <f t="shared" si="11"/>
        <v>0</v>
      </c>
      <c r="Q188" s="12" t="s">
        <v>8308</v>
      </c>
      <c r="R188" s="13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>
        <f t="shared" si="11"/>
        <v>160</v>
      </c>
      <c r="Q189" s="12" t="s">
        <v>8308</v>
      </c>
      <c r="R189" s="13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>
        <f t="shared" si="11"/>
        <v>0</v>
      </c>
      <c r="Q190" s="12" t="s">
        <v>8308</v>
      </c>
      <c r="R190" s="13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>
        <f t="shared" si="11"/>
        <v>69</v>
      </c>
      <c r="Q191" s="12" t="s">
        <v>8308</v>
      </c>
      <c r="R191" s="13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>
        <f t="shared" si="11"/>
        <v>50</v>
      </c>
      <c r="Q192" s="12" t="s">
        <v>8308</v>
      </c>
      <c r="R192" s="13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>
        <f t="shared" si="11"/>
        <v>83.33</v>
      </c>
      <c r="Q193" s="12" t="s">
        <v>8308</v>
      </c>
      <c r="R193" s="1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si="10"/>
        <v>0</v>
      </c>
      <c r="P194">
        <f t="shared" si="11"/>
        <v>5.67</v>
      </c>
      <c r="Q194" s="12" t="s">
        <v>8308</v>
      </c>
      <c r="R194" s="13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ref="O195:O258" si="15">IFERROR(ROUND(E195/D195*100,0),0)</f>
        <v>0</v>
      </c>
      <c r="P195">
        <f t="shared" ref="P195:P258" si="16">IFERROR(ROUND(E195/L195,2),0)</f>
        <v>0</v>
      </c>
      <c r="Q195" s="12" t="s">
        <v>8308</v>
      </c>
      <c r="R195" s="13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>
        <f t="shared" si="16"/>
        <v>1</v>
      </c>
      <c r="Q196" s="12" t="s">
        <v>8308</v>
      </c>
      <c r="R196" s="13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>
        <f t="shared" si="16"/>
        <v>0</v>
      </c>
      <c r="Q197" s="12" t="s">
        <v>8308</v>
      </c>
      <c r="R197" s="13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>
        <f t="shared" si="16"/>
        <v>77.11</v>
      </c>
      <c r="Q198" s="12" t="s">
        <v>8308</v>
      </c>
      <c r="R198" s="13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>
        <f t="shared" si="16"/>
        <v>32.75</v>
      </c>
      <c r="Q199" s="12" t="s">
        <v>8308</v>
      </c>
      <c r="R199" s="13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>
        <f t="shared" si="16"/>
        <v>46.5</v>
      </c>
      <c r="Q200" s="12" t="s">
        <v>8308</v>
      </c>
      <c r="R200" s="13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>
        <f t="shared" si="16"/>
        <v>0</v>
      </c>
      <c r="Q201" s="12" t="s">
        <v>8308</v>
      </c>
      <c r="R201" s="13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>
        <f t="shared" si="16"/>
        <v>87.31</v>
      </c>
      <c r="Q202" s="12" t="s">
        <v>8308</v>
      </c>
      <c r="R202" s="13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>
        <f t="shared" si="16"/>
        <v>54.29</v>
      </c>
      <c r="Q203" s="12" t="s">
        <v>8308</v>
      </c>
      <c r="R203" s="1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>
        <f t="shared" si="16"/>
        <v>0</v>
      </c>
      <c r="Q204" s="12" t="s">
        <v>8308</v>
      </c>
      <c r="R204" s="13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>
        <f t="shared" si="16"/>
        <v>93.25</v>
      </c>
      <c r="Q205" s="12" t="s">
        <v>8308</v>
      </c>
      <c r="R205" s="13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>
        <f t="shared" si="16"/>
        <v>117.68</v>
      </c>
      <c r="Q206" s="12" t="s">
        <v>8308</v>
      </c>
      <c r="R206" s="13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>
        <f t="shared" si="16"/>
        <v>76.47</v>
      </c>
      <c r="Q207" s="12" t="s">
        <v>8308</v>
      </c>
      <c r="R207" s="13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>
        <f t="shared" si="16"/>
        <v>0</v>
      </c>
      <c r="Q208" s="12" t="s">
        <v>8308</v>
      </c>
      <c r="R208" s="13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>
        <f t="shared" si="16"/>
        <v>163.85</v>
      </c>
      <c r="Q209" s="12" t="s">
        <v>8308</v>
      </c>
      <c r="R209" s="13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>
        <f t="shared" si="16"/>
        <v>0</v>
      </c>
      <c r="Q210" s="12" t="s">
        <v>8308</v>
      </c>
      <c r="R210" s="13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>
        <f t="shared" si="16"/>
        <v>0</v>
      </c>
      <c r="Q211" s="12" t="s">
        <v>8308</v>
      </c>
      <c r="R211" s="13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>
        <f t="shared" si="16"/>
        <v>91.82</v>
      </c>
      <c r="Q212" s="12" t="s">
        <v>8308</v>
      </c>
      <c r="R212" s="13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>
        <f t="shared" si="16"/>
        <v>185.83</v>
      </c>
      <c r="Q213" s="12" t="s">
        <v>8308</v>
      </c>
      <c r="R213" s="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>
        <f t="shared" si="16"/>
        <v>1</v>
      </c>
      <c r="Q214" s="12" t="s">
        <v>8308</v>
      </c>
      <c r="R214" s="13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>
        <f t="shared" si="16"/>
        <v>20</v>
      </c>
      <c r="Q215" s="12" t="s">
        <v>8308</v>
      </c>
      <c r="R215" s="13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>
        <f t="shared" si="16"/>
        <v>1</v>
      </c>
      <c r="Q216" s="12" t="s">
        <v>8308</v>
      </c>
      <c r="R216" s="13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>
        <f t="shared" si="16"/>
        <v>10</v>
      </c>
      <c r="Q217" s="12" t="s">
        <v>8308</v>
      </c>
      <c r="R217" s="13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>
        <f t="shared" si="16"/>
        <v>331.54</v>
      </c>
      <c r="Q218" s="12" t="s">
        <v>8308</v>
      </c>
      <c r="R218" s="13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>
        <f t="shared" si="16"/>
        <v>314.29000000000002</v>
      </c>
      <c r="Q219" s="12" t="s">
        <v>8308</v>
      </c>
      <c r="R219" s="13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>
        <f t="shared" si="16"/>
        <v>100</v>
      </c>
      <c r="Q220" s="12" t="s">
        <v>8308</v>
      </c>
      <c r="R220" s="13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>
        <f t="shared" si="16"/>
        <v>115.99</v>
      </c>
      <c r="Q221" s="12" t="s">
        <v>8308</v>
      </c>
      <c r="R221" s="13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>
        <f t="shared" si="16"/>
        <v>120</v>
      </c>
      <c r="Q222" s="12" t="s">
        <v>8308</v>
      </c>
      <c r="R222" s="13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>
        <f t="shared" si="16"/>
        <v>0</v>
      </c>
      <c r="Q223" s="12" t="s">
        <v>8308</v>
      </c>
      <c r="R223" s="1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>
        <f t="shared" si="16"/>
        <v>65</v>
      </c>
      <c r="Q224" s="12" t="s">
        <v>8308</v>
      </c>
      <c r="R224" s="13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>
        <f t="shared" si="16"/>
        <v>0</v>
      </c>
      <c r="Q225" s="12" t="s">
        <v>8308</v>
      </c>
      <c r="R225" s="13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>
        <f t="shared" si="16"/>
        <v>0</v>
      </c>
      <c r="Q226" s="12" t="s">
        <v>8308</v>
      </c>
      <c r="R226" s="13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>
        <f t="shared" si="16"/>
        <v>0</v>
      </c>
      <c r="Q227" s="12" t="s">
        <v>8308</v>
      </c>
      <c r="R227" s="13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>
        <f t="shared" si="16"/>
        <v>125</v>
      </c>
      <c r="Q228" s="12" t="s">
        <v>8308</v>
      </c>
      <c r="R228" s="13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>
        <f t="shared" si="16"/>
        <v>0</v>
      </c>
      <c r="Q229" s="12" t="s">
        <v>8308</v>
      </c>
      <c r="R229" s="13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>
        <f t="shared" si="16"/>
        <v>0</v>
      </c>
      <c r="Q230" s="12" t="s">
        <v>8308</v>
      </c>
      <c r="R230" s="13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>
        <f t="shared" si="16"/>
        <v>0</v>
      </c>
      <c r="Q231" s="12" t="s">
        <v>8308</v>
      </c>
      <c r="R231" s="13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>
        <f t="shared" si="16"/>
        <v>30</v>
      </c>
      <c r="Q232" s="12" t="s">
        <v>8308</v>
      </c>
      <c r="R232" s="13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>
        <f t="shared" si="16"/>
        <v>0</v>
      </c>
      <c r="Q233" s="12" t="s">
        <v>8308</v>
      </c>
      <c r="R233" s="1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>
        <f t="shared" si="16"/>
        <v>15.71</v>
      </c>
      <c r="Q234" s="12" t="s">
        <v>8308</v>
      </c>
      <c r="R234" s="13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>
        <f t="shared" si="16"/>
        <v>0</v>
      </c>
      <c r="Q235" s="12" t="s">
        <v>8308</v>
      </c>
      <c r="R235" s="13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>
        <f t="shared" si="16"/>
        <v>80.2</v>
      </c>
      <c r="Q236" s="12" t="s">
        <v>8308</v>
      </c>
      <c r="R236" s="13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>
        <f t="shared" si="16"/>
        <v>0</v>
      </c>
      <c r="Q237" s="12" t="s">
        <v>8308</v>
      </c>
      <c r="R237" s="13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>
        <f t="shared" si="16"/>
        <v>0</v>
      </c>
      <c r="Q238" s="12" t="s">
        <v>8308</v>
      </c>
      <c r="R238" s="13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>
        <f t="shared" si="16"/>
        <v>50</v>
      </c>
      <c r="Q239" s="12" t="s">
        <v>8308</v>
      </c>
      <c r="R239" s="13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>
        <f t="shared" si="16"/>
        <v>0</v>
      </c>
      <c r="Q240" s="12" t="s">
        <v>8308</v>
      </c>
      <c r="R240" s="13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>
        <f t="shared" si="16"/>
        <v>50</v>
      </c>
      <c r="Q241" s="12" t="s">
        <v>8308</v>
      </c>
      <c r="R241" s="13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>
        <f t="shared" si="16"/>
        <v>117.85</v>
      </c>
      <c r="Q242" s="12" t="s">
        <v>8308</v>
      </c>
      <c r="R242" s="13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>
        <f t="shared" si="16"/>
        <v>109.04</v>
      </c>
      <c r="Q243" s="12" t="s">
        <v>8308</v>
      </c>
      <c r="R243" s="1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>
        <f t="shared" si="16"/>
        <v>73.02</v>
      </c>
      <c r="Q244" s="12" t="s">
        <v>8308</v>
      </c>
      <c r="R244" s="13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>
        <f t="shared" si="16"/>
        <v>78.2</v>
      </c>
      <c r="Q245" s="12" t="s">
        <v>8308</v>
      </c>
      <c r="R245" s="13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>
        <f t="shared" si="16"/>
        <v>47.4</v>
      </c>
      <c r="Q246" s="12" t="s">
        <v>8308</v>
      </c>
      <c r="R246" s="13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>
        <f t="shared" si="16"/>
        <v>54.02</v>
      </c>
      <c r="Q247" s="12" t="s">
        <v>8308</v>
      </c>
      <c r="R247" s="13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>
        <f t="shared" si="16"/>
        <v>68.489999999999995</v>
      </c>
      <c r="Q248" s="12" t="s">
        <v>8308</v>
      </c>
      <c r="R248" s="13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>
        <f t="shared" si="16"/>
        <v>108.15</v>
      </c>
      <c r="Q249" s="12" t="s">
        <v>8308</v>
      </c>
      <c r="R249" s="13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>
        <f t="shared" si="16"/>
        <v>589.95000000000005</v>
      </c>
      <c r="Q250" s="12" t="s">
        <v>8308</v>
      </c>
      <c r="R250" s="13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>
        <f t="shared" si="16"/>
        <v>48.05</v>
      </c>
      <c r="Q251" s="12" t="s">
        <v>8308</v>
      </c>
      <c r="R251" s="13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>
        <f t="shared" si="16"/>
        <v>72.48</v>
      </c>
      <c r="Q252" s="12" t="s">
        <v>8308</v>
      </c>
      <c r="R252" s="13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>
        <f t="shared" si="16"/>
        <v>57.08</v>
      </c>
      <c r="Q253" s="12" t="s">
        <v>8308</v>
      </c>
      <c r="R253" s="1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>
        <f t="shared" si="16"/>
        <v>85.44</v>
      </c>
      <c r="Q254" s="12" t="s">
        <v>8308</v>
      </c>
      <c r="R254" s="13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>
        <f t="shared" si="16"/>
        <v>215.86</v>
      </c>
      <c r="Q255" s="12" t="s">
        <v>8308</v>
      </c>
      <c r="R255" s="13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>
        <f t="shared" si="16"/>
        <v>89.39</v>
      </c>
      <c r="Q256" s="12" t="s">
        <v>8308</v>
      </c>
      <c r="R256" s="13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>
        <f t="shared" si="16"/>
        <v>45.42</v>
      </c>
      <c r="Q257" s="12" t="s">
        <v>8308</v>
      </c>
      <c r="R257" s="13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si="15"/>
        <v>139</v>
      </c>
      <c r="P258">
        <f t="shared" si="16"/>
        <v>65.760000000000005</v>
      </c>
      <c r="Q258" s="12" t="s">
        <v>8308</v>
      </c>
      <c r="R258" s="13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ref="O259:O322" si="20">IFERROR(ROUND(E259/D259*100,0),0)</f>
        <v>107</v>
      </c>
      <c r="P259">
        <f t="shared" ref="P259:P322" si="21">IFERROR(ROUND(E259/L259,2),0)</f>
        <v>66.7</v>
      </c>
      <c r="Q259" s="12" t="s">
        <v>8308</v>
      </c>
      <c r="R259" s="13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>
        <f t="shared" si="21"/>
        <v>83.35</v>
      </c>
      <c r="Q260" s="12" t="s">
        <v>8308</v>
      </c>
      <c r="R260" s="13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>
        <f t="shared" si="21"/>
        <v>105.05</v>
      </c>
      <c r="Q261" s="12" t="s">
        <v>8308</v>
      </c>
      <c r="R261" s="13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>
        <f t="shared" si="21"/>
        <v>120.91</v>
      </c>
      <c r="Q262" s="12" t="s">
        <v>8308</v>
      </c>
      <c r="R262" s="13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>
        <f t="shared" si="21"/>
        <v>97.64</v>
      </c>
      <c r="Q263" s="12" t="s">
        <v>8308</v>
      </c>
      <c r="R263" s="1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>
        <f t="shared" si="21"/>
        <v>41.38</v>
      </c>
      <c r="Q264" s="12" t="s">
        <v>8308</v>
      </c>
      <c r="R264" s="13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>
        <f t="shared" si="21"/>
        <v>30.65</v>
      </c>
      <c r="Q265" s="12" t="s">
        <v>8308</v>
      </c>
      <c r="R265" s="13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>
        <f t="shared" si="21"/>
        <v>64.95</v>
      </c>
      <c r="Q266" s="12" t="s">
        <v>8308</v>
      </c>
      <c r="R266" s="13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>
        <f t="shared" si="21"/>
        <v>95.78</v>
      </c>
      <c r="Q267" s="12" t="s">
        <v>8308</v>
      </c>
      <c r="R267" s="13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>
        <f t="shared" si="21"/>
        <v>40.42</v>
      </c>
      <c r="Q268" s="12" t="s">
        <v>8308</v>
      </c>
      <c r="R268" s="13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>
        <f t="shared" si="21"/>
        <v>78.58</v>
      </c>
      <c r="Q269" s="12" t="s">
        <v>8308</v>
      </c>
      <c r="R269" s="13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>
        <f t="shared" si="21"/>
        <v>50.18</v>
      </c>
      <c r="Q270" s="12" t="s">
        <v>8308</v>
      </c>
      <c r="R270" s="13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>
        <f t="shared" si="21"/>
        <v>92.25</v>
      </c>
      <c r="Q271" s="12" t="s">
        <v>8308</v>
      </c>
      <c r="R271" s="13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>
        <f t="shared" si="21"/>
        <v>57.54</v>
      </c>
      <c r="Q272" s="12" t="s">
        <v>8308</v>
      </c>
      <c r="R272" s="13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>
        <f t="shared" si="21"/>
        <v>109.42</v>
      </c>
      <c r="Q273" s="12" t="s">
        <v>8308</v>
      </c>
      <c r="R273" s="1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>
        <f t="shared" si="21"/>
        <v>81.89</v>
      </c>
      <c r="Q274" s="12" t="s">
        <v>8308</v>
      </c>
      <c r="R274" s="13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>
        <f t="shared" si="21"/>
        <v>45.67</v>
      </c>
      <c r="Q275" s="12" t="s">
        <v>8308</v>
      </c>
      <c r="R275" s="13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>
        <f t="shared" si="21"/>
        <v>55.22</v>
      </c>
      <c r="Q276" s="12" t="s">
        <v>8308</v>
      </c>
      <c r="R276" s="13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>
        <f t="shared" si="21"/>
        <v>65.3</v>
      </c>
      <c r="Q277" s="12" t="s">
        <v>8308</v>
      </c>
      <c r="R277" s="13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>
        <f t="shared" si="21"/>
        <v>95.23</v>
      </c>
      <c r="Q278" s="12" t="s">
        <v>8308</v>
      </c>
      <c r="R278" s="13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>
        <f t="shared" si="21"/>
        <v>75.44</v>
      </c>
      <c r="Q279" s="12" t="s">
        <v>8308</v>
      </c>
      <c r="R279" s="13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>
        <f t="shared" si="21"/>
        <v>97.82</v>
      </c>
      <c r="Q280" s="12" t="s">
        <v>8308</v>
      </c>
      <c r="R280" s="13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>
        <f t="shared" si="21"/>
        <v>87.69</v>
      </c>
      <c r="Q281" s="12" t="s">
        <v>8308</v>
      </c>
      <c r="R281" s="13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>
        <f t="shared" si="21"/>
        <v>54.75</v>
      </c>
      <c r="Q282" s="12" t="s">
        <v>8308</v>
      </c>
      <c r="R282" s="13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>
        <f t="shared" si="21"/>
        <v>83.95</v>
      </c>
      <c r="Q283" s="12" t="s">
        <v>8308</v>
      </c>
      <c r="R283" s="1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>
        <f t="shared" si="21"/>
        <v>254.39</v>
      </c>
      <c r="Q284" s="12" t="s">
        <v>8308</v>
      </c>
      <c r="R284" s="13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>
        <f t="shared" si="21"/>
        <v>101.83</v>
      </c>
      <c r="Q285" s="12" t="s">
        <v>8308</v>
      </c>
      <c r="R285" s="13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>
        <f t="shared" si="21"/>
        <v>55.07</v>
      </c>
      <c r="Q286" s="12" t="s">
        <v>8308</v>
      </c>
      <c r="R286" s="13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>
        <f t="shared" si="21"/>
        <v>56.9</v>
      </c>
      <c r="Q287" s="12" t="s">
        <v>8308</v>
      </c>
      <c r="R287" s="13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>
        <f t="shared" si="21"/>
        <v>121.28</v>
      </c>
      <c r="Q288" s="12" t="s">
        <v>8308</v>
      </c>
      <c r="R288" s="13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>
        <f t="shared" si="21"/>
        <v>91.19</v>
      </c>
      <c r="Q289" s="12" t="s">
        <v>8308</v>
      </c>
      <c r="R289" s="13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>
        <f t="shared" si="21"/>
        <v>115.45</v>
      </c>
      <c r="Q290" s="12" t="s">
        <v>8308</v>
      </c>
      <c r="R290" s="13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>
        <f t="shared" si="21"/>
        <v>67.77</v>
      </c>
      <c r="Q291" s="12" t="s">
        <v>8308</v>
      </c>
      <c r="R291" s="13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>
        <f t="shared" si="21"/>
        <v>28.58</v>
      </c>
      <c r="Q292" s="12" t="s">
        <v>8308</v>
      </c>
      <c r="R292" s="13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>
        <f t="shared" si="21"/>
        <v>46.88</v>
      </c>
      <c r="Q293" s="12" t="s">
        <v>8308</v>
      </c>
      <c r="R293" s="1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>
        <f t="shared" si="21"/>
        <v>154.41999999999999</v>
      </c>
      <c r="Q294" s="12" t="s">
        <v>8308</v>
      </c>
      <c r="R294" s="13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>
        <f t="shared" si="21"/>
        <v>201.22</v>
      </c>
      <c r="Q295" s="12" t="s">
        <v>8308</v>
      </c>
      <c r="R295" s="13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>
        <f t="shared" si="21"/>
        <v>100</v>
      </c>
      <c r="Q296" s="12" t="s">
        <v>8308</v>
      </c>
      <c r="R296" s="13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>
        <f t="shared" si="21"/>
        <v>100.08</v>
      </c>
      <c r="Q297" s="12" t="s">
        <v>8308</v>
      </c>
      <c r="R297" s="13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>
        <f t="shared" si="21"/>
        <v>230.09</v>
      </c>
      <c r="Q298" s="12" t="s">
        <v>8308</v>
      </c>
      <c r="R298" s="13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>
        <f t="shared" si="21"/>
        <v>141.75</v>
      </c>
      <c r="Q299" s="12" t="s">
        <v>8308</v>
      </c>
      <c r="R299" s="13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>
        <f t="shared" si="21"/>
        <v>56.34</v>
      </c>
      <c r="Q300" s="12" t="s">
        <v>8308</v>
      </c>
      <c r="R300" s="13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>
        <f t="shared" si="21"/>
        <v>73.34</v>
      </c>
      <c r="Q301" s="12" t="s">
        <v>8308</v>
      </c>
      <c r="R301" s="13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>
        <f t="shared" si="21"/>
        <v>85.34</v>
      </c>
      <c r="Q302" s="12" t="s">
        <v>8308</v>
      </c>
      <c r="R302" s="13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>
        <f t="shared" si="21"/>
        <v>61.5</v>
      </c>
      <c r="Q303" s="12" t="s">
        <v>8308</v>
      </c>
      <c r="R303" s="1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>
        <f t="shared" si="21"/>
        <v>93.02</v>
      </c>
      <c r="Q304" s="12" t="s">
        <v>8308</v>
      </c>
      <c r="R304" s="13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>
        <f t="shared" si="21"/>
        <v>50.29</v>
      </c>
      <c r="Q305" s="12" t="s">
        <v>8308</v>
      </c>
      <c r="R305" s="13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>
        <f t="shared" si="21"/>
        <v>106.43</v>
      </c>
      <c r="Q306" s="12" t="s">
        <v>8308</v>
      </c>
      <c r="R306" s="13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>
        <f t="shared" si="21"/>
        <v>51.72</v>
      </c>
      <c r="Q307" s="12" t="s">
        <v>8308</v>
      </c>
      <c r="R307" s="13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>
        <f t="shared" si="21"/>
        <v>36.61</v>
      </c>
      <c r="Q308" s="12" t="s">
        <v>8308</v>
      </c>
      <c r="R308" s="13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>
        <f t="shared" si="21"/>
        <v>42.52</v>
      </c>
      <c r="Q309" s="12" t="s">
        <v>8308</v>
      </c>
      <c r="R309" s="13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>
        <f t="shared" si="21"/>
        <v>62.71</v>
      </c>
      <c r="Q310" s="12" t="s">
        <v>8308</v>
      </c>
      <c r="R310" s="13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>
        <f t="shared" si="21"/>
        <v>89.96</v>
      </c>
      <c r="Q311" s="12" t="s">
        <v>8308</v>
      </c>
      <c r="R311" s="13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>
        <f t="shared" si="21"/>
        <v>28.92</v>
      </c>
      <c r="Q312" s="12" t="s">
        <v>8308</v>
      </c>
      <c r="R312" s="13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>
        <f t="shared" si="21"/>
        <v>138.80000000000001</v>
      </c>
      <c r="Q313" s="12" t="s">
        <v>8308</v>
      </c>
      <c r="R313" s="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>
        <f t="shared" si="21"/>
        <v>61.3</v>
      </c>
      <c r="Q314" s="12" t="s">
        <v>8308</v>
      </c>
      <c r="R314" s="13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>
        <f t="shared" si="21"/>
        <v>80.2</v>
      </c>
      <c r="Q315" s="12" t="s">
        <v>8308</v>
      </c>
      <c r="R315" s="13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>
        <f t="shared" si="21"/>
        <v>32.1</v>
      </c>
      <c r="Q316" s="12" t="s">
        <v>8308</v>
      </c>
      <c r="R316" s="13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>
        <f t="shared" si="21"/>
        <v>200.89</v>
      </c>
      <c r="Q317" s="12" t="s">
        <v>8308</v>
      </c>
      <c r="R317" s="13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>
        <f t="shared" si="21"/>
        <v>108.01</v>
      </c>
      <c r="Q318" s="12" t="s">
        <v>8308</v>
      </c>
      <c r="R318" s="13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>
        <f t="shared" si="21"/>
        <v>95.7</v>
      </c>
      <c r="Q319" s="12" t="s">
        <v>8308</v>
      </c>
      <c r="R319" s="13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>
        <f t="shared" si="21"/>
        <v>49.88</v>
      </c>
      <c r="Q320" s="12" t="s">
        <v>8308</v>
      </c>
      <c r="R320" s="13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>
        <f t="shared" si="21"/>
        <v>110.47</v>
      </c>
      <c r="Q321" s="12" t="s">
        <v>8308</v>
      </c>
      <c r="R321" s="13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si="20"/>
        <v>107</v>
      </c>
      <c r="P322">
        <f t="shared" si="21"/>
        <v>134.91</v>
      </c>
      <c r="Q322" s="12" t="s">
        <v>8308</v>
      </c>
      <c r="R322" s="13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ref="O323:O386" si="25">IFERROR(ROUND(E323/D323*100,0),0)</f>
        <v>103</v>
      </c>
      <c r="P323">
        <f t="shared" ref="P323:P386" si="26">IFERROR(ROUND(E323/L323,2),0)</f>
        <v>106.62</v>
      </c>
      <c r="Q323" s="12" t="s">
        <v>8308</v>
      </c>
      <c r="R323" s="1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>
        <f t="shared" si="26"/>
        <v>145.04</v>
      </c>
      <c r="Q324" s="12" t="s">
        <v>8308</v>
      </c>
      <c r="R324" s="13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>
        <f t="shared" si="26"/>
        <v>114.59</v>
      </c>
      <c r="Q325" s="12" t="s">
        <v>8308</v>
      </c>
      <c r="R325" s="13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>
        <f t="shared" si="26"/>
        <v>105.32</v>
      </c>
      <c r="Q326" s="12" t="s">
        <v>8308</v>
      </c>
      <c r="R326" s="13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>
        <f t="shared" si="26"/>
        <v>70.92</v>
      </c>
      <c r="Q327" s="12" t="s">
        <v>8308</v>
      </c>
      <c r="R327" s="13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>
        <f t="shared" si="26"/>
        <v>147.16999999999999</v>
      </c>
      <c r="Q328" s="12" t="s">
        <v>8308</v>
      </c>
      <c r="R328" s="13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>
        <f t="shared" si="26"/>
        <v>160.47</v>
      </c>
      <c r="Q329" s="12" t="s">
        <v>8308</v>
      </c>
      <c r="R329" s="13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>
        <f t="shared" si="26"/>
        <v>156.05000000000001</v>
      </c>
      <c r="Q330" s="12" t="s">
        <v>8308</v>
      </c>
      <c r="R330" s="13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>
        <f t="shared" si="26"/>
        <v>63.17</v>
      </c>
      <c r="Q331" s="12" t="s">
        <v>8308</v>
      </c>
      <c r="R331" s="13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>
        <f t="shared" si="26"/>
        <v>104.82</v>
      </c>
      <c r="Q332" s="12" t="s">
        <v>8308</v>
      </c>
      <c r="R332" s="13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>
        <f t="shared" si="26"/>
        <v>97.36</v>
      </c>
      <c r="Q333" s="12" t="s">
        <v>8308</v>
      </c>
      <c r="R333" s="1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>
        <f t="shared" si="26"/>
        <v>203.63</v>
      </c>
      <c r="Q334" s="12" t="s">
        <v>8308</v>
      </c>
      <c r="R334" s="13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>
        <f t="shared" si="26"/>
        <v>188.31</v>
      </c>
      <c r="Q335" s="12" t="s">
        <v>8308</v>
      </c>
      <c r="R335" s="13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>
        <f t="shared" si="26"/>
        <v>146.65</v>
      </c>
      <c r="Q336" s="12" t="s">
        <v>8308</v>
      </c>
      <c r="R336" s="13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>
        <f t="shared" si="26"/>
        <v>109.19</v>
      </c>
      <c r="Q337" s="12" t="s">
        <v>8308</v>
      </c>
      <c r="R337" s="13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>
        <f t="shared" si="26"/>
        <v>59.25</v>
      </c>
      <c r="Q338" s="12" t="s">
        <v>8308</v>
      </c>
      <c r="R338" s="13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>
        <f t="shared" si="26"/>
        <v>97.9</v>
      </c>
      <c r="Q339" s="12" t="s">
        <v>8308</v>
      </c>
      <c r="R339" s="13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>
        <f t="shared" si="26"/>
        <v>70</v>
      </c>
      <c r="Q340" s="12" t="s">
        <v>8308</v>
      </c>
      <c r="R340" s="13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>
        <f t="shared" si="26"/>
        <v>72.87</v>
      </c>
      <c r="Q341" s="12" t="s">
        <v>8308</v>
      </c>
      <c r="R341" s="13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>
        <f t="shared" si="26"/>
        <v>146.35</v>
      </c>
      <c r="Q342" s="12" t="s">
        <v>8308</v>
      </c>
      <c r="R342" s="13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>
        <f t="shared" si="26"/>
        <v>67.91</v>
      </c>
      <c r="Q343" s="12" t="s">
        <v>8308</v>
      </c>
      <c r="R343" s="1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>
        <f t="shared" si="26"/>
        <v>169.85</v>
      </c>
      <c r="Q344" s="12" t="s">
        <v>8308</v>
      </c>
      <c r="R344" s="13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>
        <f t="shared" si="26"/>
        <v>58.41</v>
      </c>
      <c r="Q345" s="12" t="s">
        <v>8308</v>
      </c>
      <c r="R345" s="13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>
        <f t="shared" si="26"/>
        <v>119.99</v>
      </c>
      <c r="Q346" s="12" t="s">
        <v>8308</v>
      </c>
      <c r="R346" s="13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>
        <f t="shared" si="26"/>
        <v>99.86</v>
      </c>
      <c r="Q347" s="12" t="s">
        <v>8308</v>
      </c>
      <c r="R347" s="13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>
        <f t="shared" si="26"/>
        <v>90.58</v>
      </c>
      <c r="Q348" s="12" t="s">
        <v>8308</v>
      </c>
      <c r="R348" s="13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>
        <f t="shared" si="26"/>
        <v>117.77</v>
      </c>
      <c r="Q349" s="12" t="s">
        <v>8308</v>
      </c>
      <c r="R349" s="13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>
        <f t="shared" si="26"/>
        <v>86.55</v>
      </c>
      <c r="Q350" s="12" t="s">
        <v>8308</v>
      </c>
      <c r="R350" s="13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>
        <f t="shared" si="26"/>
        <v>71.900000000000006</v>
      </c>
      <c r="Q351" s="12" t="s">
        <v>8308</v>
      </c>
      <c r="R351" s="13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>
        <f t="shared" si="26"/>
        <v>129.82</v>
      </c>
      <c r="Q352" s="12" t="s">
        <v>8308</v>
      </c>
      <c r="R352" s="13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>
        <f t="shared" si="26"/>
        <v>44.91</v>
      </c>
      <c r="Q353" s="12" t="s">
        <v>8308</v>
      </c>
      <c r="R353" s="1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>
        <f t="shared" si="26"/>
        <v>40.76</v>
      </c>
      <c r="Q354" s="12" t="s">
        <v>8308</v>
      </c>
      <c r="R354" s="13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>
        <f t="shared" si="26"/>
        <v>103.52</v>
      </c>
      <c r="Q355" s="12" t="s">
        <v>8308</v>
      </c>
      <c r="R355" s="13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>
        <f t="shared" si="26"/>
        <v>125.45</v>
      </c>
      <c r="Q356" s="12" t="s">
        <v>8308</v>
      </c>
      <c r="R356" s="13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>
        <f t="shared" si="26"/>
        <v>246.61</v>
      </c>
      <c r="Q357" s="12" t="s">
        <v>8308</v>
      </c>
      <c r="R357" s="13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>
        <f t="shared" si="26"/>
        <v>79.400000000000006</v>
      </c>
      <c r="Q358" s="12" t="s">
        <v>8308</v>
      </c>
      <c r="R358" s="13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>
        <f t="shared" si="26"/>
        <v>86.14</v>
      </c>
      <c r="Q359" s="12" t="s">
        <v>8308</v>
      </c>
      <c r="R359" s="13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>
        <f t="shared" si="26"/>
        <v>193.05</v>
      </c>
      <c r="Q360" s="12" t="s">
        <v>8308</v>
      </c>
      <c r="R360" s="13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>
        <f t="shared" si="26"/>
        <v>84.02</v>
      </c>
      <c r="Q361" s="12" t="s">
        <v>8308</v>
      </c>
      <c r="R361" s="13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>
        <f t="shared" si="26"/>
        <v>139.83000000000001</v>
      </c>
      <c r="Q362" s="12" t="s">
        <v>8308</v>
      </c>
      <c r="R362" s="13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>
        <f t="shared" si="26"/>
        <v>109.82</v>
      </c>
      <c r="Q363" s="12" t="s">
        <v>8308</v>
      </c>
      <c r="R363" s="1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>
        <f t="shared" si="26"/>
        <v>139.53</v>
      </c>
      <c r="Q364" s="12" t="s">
        <v>8308</v>
      </c>
      <c r="R364" s="13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>
        <f t="shared" si="26"/>
        <v>347.85</v>
      </c>
      <c r="Q365" s="12" t="s">
        <v>8308</v>
      </c>
      <c r="R365" s="13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>
        <f t="shared" si="26"/>
        <v>68.239999999999995</v>
      </c>
      <c r="Q366" s="12" t="s">
        <v>8308</v>
      </c>
      <c r="R366" s="13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>
        <f t="shared" si="26"/>
        <v>239.94</v>
      </c>
      <c r="Q367" s="12" t="s">
        <v>8308</v>
      </c>
      <c r="R367" s="13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>
        <f t="shared" si="26"/>
        <v>287.31</v>
      </c>
      <c r="Q368" s="12" t="s">
        <v>8308</v>
      </c>
      <c r="R368" s="13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>
        <f t="shared" si="26"/>
        <v>86.85</v>
      </c>
      <c r="Q369" s="12" t="s">
        <v>8308</v>
      </c>
      <c r="R369" s="13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>
        <f t="shared" si="26"/>
        <v>81.849999999999994</v>
      </c>
      <c r="Q370" s="12" t="s">
        <v>8308</v>
      </c>
      <c r="R370" s="13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>
        <f t="shared" si="26"/>
        <v>42.87</v>
      </c>
      <c r="Q371" s="12" t="s">
        <v>8308</v>
      </c>
      <c r="R371" s="13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>
        <f t="shared" si="26"/>
        <v>709.42</v>
      </c>
      <c r="Q372" s="12" t="s">
        <v>8308</v>
      </c>
      <c r="R372" s="13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>
        <f t="shared" si="26"/>
        <v>161.26</v>
      </c>
      <c r="Q373" s="12" t="s">
        <v>8308</v>
      </c>
      <c r="R373" s="1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>
        <f t="shared" si="26"/>
        <v>41.78</v>
      </c>
      <c r="Q374" s="12" t="s">
        <v>8308</v>
      </c>
      <c r="R374" s="13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>
        <f t="shared" si="26"/>
        <v>89.89</v>
      </c>
      <c r="Q375" s="12" t="s">
        <v>8308</v>
      </c>
      <c r="R375" s="13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>
        <f t="shared" si="26"/>
        <v>45.05</v>
      </c>
      <c r="Q376" s="12" t="s">
        <v>8308</v>
      </c>
      <c r="R376" s="13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>
        <f t="shared" si="26"/>
        <v>42.86</v>
      </c>
      <c r="Q377" s="12" t="s">
        <v>8308</v>
      </c>
      <c r="R377" s="13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>
        <f t="shared" si="26"/>
        <v>54.08</v>
      </c>
      <c r="Q378" s="12" t="s">
        <v>8308</v>
      </c>
      <c r="R378" s="13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>
        <f t="shared" si="26"/>
        <v>103.22</v>
      </c>
      <c r="Q379" s="12" t="s">
        <v>8308</v>
      </c>
      <c r="R379" s="13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>
        <f t="shared" si="26"/>
        <v>40.4</v>
      </c>
      <c r="Q380" s="12" t="s">
        <v>8308</v>
      </c>
      <c r="R380" s="13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>
        <f t="shared" si="26"/>
        <v>116.86</v>
      </c>
      <c r="Q381" s="12" t="s">
        <v>8308</v>
      </c>
      <c r="R381" s="13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>
        <f t="shared" si="26"/>
        <v>115.51</v>
      </c>
      <c r="Q382" s="12" t="s">
        <v>8308</v>
      </c>
      <c r="R382" s="13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>
        <f t="shared" si="26"/>
        <v>104.31</v>
      </c>
      <c r="Q383" s="12" t="s">
        <v>8308</v>
      </c>
      <c r="R383" s="1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>
        <f t="shared" si="26"/>
        <v>69.77</v>
      </c>
      <c r="Q384" s="12" t="s">
        <v>8308</v>
      </c>
      <c r="R384" s="13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>
        <f t="shared" si="26"/>
        <v>43.02</v>
      </c>
      <c r="Q385" s="12" t="s">
        <v>8308</v>
      </c>
      <c r="R385" s="13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si="25"/>
        <v>112</v>
      </c>
      <c r="P386">
        <f t="shared" si="26"/>
        <v>58.54</v>
      </c>
      <c r="Q386" s="12" t="s">
        <v>8308</v>
      </c>
      <c r="R386" s="13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ref="O387:O450" si="30">IFERROR(ROUND(E387/D387*100,0),0)</f>
        <v>106</v>
      </c>
      <c r="P387">
        <f t="shared" ref="P387:P450" si="31">IFERROR(ROUND(E387/L387,2),0)</f>
        <v>111.8</v>
      </c>
      <c r="Q387" s="12" t="s">
        <v>8308</v>
      </c>
      <c r="R387" s="13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>
        <f t="shared" si="31"/>
        <v>46.23</v>
      </c>
      <c r="Q388" s="12" t="s">
        <v>8308</v>
      </c>
      <c r="R388" s="13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>
        <f t="shared" si="31"/>
        <v>144.69</v>
      </c>
      <c r="Q389" s="12" t="s">
        <v>8308</v>
      </c>
      <c r="R389" s="13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>
        <f t="shared" si="31"/>
        <v>88.85</v>
      </c>
      <c r="Q390" s="12" t="s">
        <v>8308</v>
      </c>
      <c r="R390" s="13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>
        <f t="shared" si="31"/>
        <v>81.75</v>
      </c>
      <c r="Q391" s="12" t="s">
        <v>8308</v>
      </c>
      <c r="R391" s="13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>
        <f t="shared" si="31"/>
        <v>71.430000000000007</v>
      </c>
      <c r="Q392" s="12" t="s">
        <v>8308</v>
      </c>
      <c r="R392" s="13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>
        <f t="shared" si="31"/>
        <v>104.26</v>
      </c>
      <c r="Q393" s="12" t="s">
        <v>8308</v>
      </c>
      <c r="R393" s="1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>
        <f t="shared" si="31"/>
        <v>90.62</v>
      </c>
      <c r="Q394" s="12" t="s">
        <v>8308</v>
      </c>
      <c r="R394" s="13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>
        <f t="shared" si="31"/>
        <v>157.33000000000001</v>
      </c>
      <c r="Q395" s="12" t="s">
        <v>8308</v>
      </c>
      <c r="R395" s="13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>
        <f t="shared" si="31"/>
        <v>105.18</v>
      </c>
      <c r="Q396" s="12" t="s">
        <v>8308</v>
      </c>
      <c r="R396" s="13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>
        <f t="shared" si="31"/>
        <v>58.72</v>
      </c>
      <c r="Q397" s="12" t="s">
        <v>8308</v>
      </c>
      <c r="R397" s="13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>
        <f t="shared" si="31"/>
        <v>81.63</v>
      </c>
      <c r="Q398" s="12" t="s">
        <v>8308</v>
      </c>
      <c r="R398" s="13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>
        <f t="shared" si="31"/>
        <v>56.46</v>
      </c>
      <c r="Q399" s="12" t="s">
        <v>8308</v>
      </c>
      <c r="R399" s="13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>
        <f t="shared" si="31"/>
        <v>140.1</v>
      </c>
      <c r="Q400" s="12" t="s">
        <v>8308</v>
      </c>
      <c r="R400" s="13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>
        <f t="shared" si="31"/>
        <v>224.85</v>
      </c>
      <c r="Q401" s="12" t="s">
        <v>8308</v>
      </c>
      <c r="R401" s="13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>
        <f t="shared" si="31"/>
        <v>181.13</v>
      </c>
      <c r="Q402" s="12" t="s">
        <v>8308</v>
      </c>
      <c r="R402" s="13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>
        <f t="shared" si="31"/>
        <v>711.04</v>
      </c>
      <c r="Q403" s="12" t="s">
        <v>8308</v>
      </c>
      <c r="R403" s="1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>
        <f t="shared" si="31"/>
        <v>65.88</v>
      </c>
      <c r="Q404" s="12" t="s">
        <v>8308</v>
      </c>
      <c r="R404" s="13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>
        <f t="shared" si="31"/>
        <v>75.19</v>
      </c>
      <c r="Q405" s="12" t="s">
        <v>8308</v>
      </c>
      <c r="R405" s="13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>
        <f t="shared" si="31"/>
        <v>133.13999999999999</v>
      </c>
      <c r="Q406" s="12" t="s">
        <v>8308</v>
      </c>
      <c r="R406" s="13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>
        <f t="shared" si="31"/>
        <v>55.2</v>
      </c>
      <c r="Q407" s="12" t="s">
        <v>8308</v>
      </c>
      <c r="R407" s="13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>
        <f t="shared" si="31"/>
        <v>86.16</v>
      </c>
      <c r="Q408" s="12" t="s">
        <v>8308</v>
      </c>
      <c r="R408" s="13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>
        <f t="shared" si="31"/>
        <v>92.32</v>
      </c>
      <c r="Q409" s="12" t="s">
        <v>8308</v>
      </c>
      <c r="R409" s="13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>
        <f t="shared" si="31"/>
        <v>160.16</v>
      </c>
      <c r="Q410" s="12" t="s">
        <v>8308</v>
      </c>
      <c r="R410" s="13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>
        <f t="shared" si="31"/>
        <v>45.6</v>
      </c>
      <c r="Q411" s="12" t="s">
        <v>8308</v>
      </c>
      <c r="R411" s="13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>
        <f t="shared" si="31"/>
        <v>183.29</v>
      </c>
      <c r="Q412" s="12" t="s">
        <v>8308</v>
      </c>
      <c r="R412" s="13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>
        <f t="shared" si="31"/>
        <v>125.79</v>
      </c>
      <c r="Q413" s="12" t="s">
        <v>8308</v>
      </c>
      <c r="R413" s="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>
        <f t="shared" si="31"/>
        <v>57.65</v>
      </c>
      <c r="Q414" s="12" t="s">
        <v>8308</v>
      </c>
      <c r="R414" s="13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>
        <f t="shared" si="31"/>
        <v>78.66</v>
      </c>
      <c r="Q415" s="12" t="s">
        <v>8308</v>
      </c>
      <c r="R415" s="13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>
        <f t="shared" si="31"/>
        <v>91.48</v>
      </c>
      <c r="Q416" s="12" t="s">
        <v>8308</v>
      </c>
      <c r="R416" s="13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>
        <f t="shared" si="31"/>
        <v>68.099999999999994</v>
      </c>
      <c r="Q417" s="12" t="s">
        <v>8308</v>
      </c>
      <c r="R417" s="13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>
        <f t="shared" si="31"/>
        <v>48.09</v>
      </c>
      <c r="Q418" s="12" t="s">
        <v>8308</v>
      </c>
      <c r="R418" s="13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>
        <f t="shared" si="31"/>
        <v>202.42</v>
      </c>
      <c r="Q419" s="12" t="s">
        <v>8308</v>
      </c>
      <c r="R419" s="13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>
        <f t="shared" si="31"/>
        <v>216.75</v>
      </c>
      <c r="Q420" s="12" t="s">
        <v>8308</v>
      </c>
      <c r="R420" s="13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>
        <f t="shared" si="31"/>
        <v>110.07</v>
      </c>
      <c r="Q421" s="12" t="s">
        <v>8308</v>
      </c>
      <c r="R421" s="13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>
        <f t="shared" si="31"/>
        <v>4.83</v>
      </c>
      <c r="Q422" s="12" t="s">
        <v>8308</v>
      </c>
      <c r="R422" s="13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>
        <f t="shared" si="31"/>
        <v>50.17</v>
      </c>
      <c r="Q423" s="12" t="s">
        <v>8308</v>
      </c>
      <c r="R423" s="1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>
        <f t="shared" si="31"/>
        <v>35.83</v>
      </c>
      <c r="Q424" s="12" t="s">
        <v>8308</v>
      </c>
      <c r="R424" s="13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>
        <f t="shared" si="31"/>
        <v>11.77</v>
      </c>
      <c r="Q425" s="12" t="s">
        <v>8308</v>
      </c>
      <c r="R425" s="13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>
        <f t="shared" si="31"/>
        <v>40.78</v>
      </c>
      <c r="Q426" s="12" t="s">
        <v>8308</v>
      </c>
      <c r="R426" s="13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>
        <f t="shared" si="31"/>
        <v>3</v>
      </c>
      <c r="Q427" s="12" t="s">
        <v>8308</v>
      </c>
      <c r="R427" s="13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>
        <f t="shared" si="31"/>
        <v>16.63</v>
      </c>
      <c r="Q428" s="12" t="s">
        <v>8308</v>
      </c>
      <c r="R428" s="13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>
        <f t="shared" si="31"/>
        <v>0</v>
      </c>
      <c r="Q429" s="12" t="s">
        <v>8308</v>
      </c>
      <c r="R429" s="13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>
        <f t="shared" si="31"/>
        <v>52</v>
      </c>
      <c r="Q430" s="12" t="s">
        <v>8308</v>
      </c>
      <c r="R430" s="13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>
        <f t="shared" si="31"/>
        <v>0</v>
      </c>
      <c r="Q431" s="12" t="s">
        <v>8308</v>
      </c>
      <c r="R431" s="13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>
        <f t="shared" si="31"/>
        <v>4.8</v>
      </c>
      <c r="Q432" s="12" t="s">
        <v>8308</v>
      </c>
      <c r="R432" s="13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>
        <f t="shared" si="31"/>
        <v>51.88</v>
      </c>
      <c r="Q433" s="12" t="s">
        <v>8308</v>
      </c>
      <c r="R433" s="1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>
        <f t="shared" si="31"/>
        <v>71.25</v>
      </c>
      <c r="Q434" s="12" t="s">
        <v>8308</v>
      </c>
      <c r="R434" s="13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>
        <f t="shared" si="31"/>
        <v>0</v>
      </c>
      <c r="Q435" s="12" t="s">
        <v>8308</v>
      </c>
      <c r="R435" s="13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>
        <f t="shared" si="31"/>
        <v>62.5</v>
      </c>
      <c r="Q436" s="12" t="s">
        <v>8308</v>
      </c>
      <c r="R436" s="13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>
        <f t="shared" si="31"/>
        <v>1</v>
      </c>
      <c r="Q437" s="12" t="s">
        <v>8308</v>
      </c>
      <c r="R437" s="13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>
        <f t="shared" si="31"/>
        <v>0</v>
      </c>
      <c r="Q438" s="12" t="s">
        <v>8308</v>
      </c>
      <c r="R438" s="13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>
        <f t="shared" si="31"/>
        <v>0</v>
      </c>
      <c r="Q439" s="12" t="s">
        <v>8308</v>
      </c>
      <c r="R439" s="13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>
        <f t="shared" si="31"/>
        <v>170.55</v>
      </c>
      <c r="Q440" s="12" t="s">
        <v>8308</v>
      </c>
      <c r="R440" s="13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>
        <f t="shared" si="31"/>
        <v>0</v>
      </c>
      <c r="Q441" s="12" t="s">
        <v>8308</v>
      </c>
      <c r="R441" s="13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>
        <f t="shared" si="31"/>
        <v>5</v>
      </c>
      <c r="Q442" s="12" t="s">
        <v>8308</v>
      </c>
      <c r="R442" s="13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>
        <f t="shared" si="31"/>
        <v>0</v>
      </c>
      <c r="Q443" s="12" t="s">
        <v>8308</v>
      </c>
      <c r="R443" s="1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>
        <f t="shared" si="31"/>
        <v>393.59</v>
      </c>
      <c r="Q444" s="12" t="s">
        <v>8308</v>
      </c>
      <c r="R444" s="13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>
        <f t="shared" si="31"/>
        <v>5</v>
      </c>
      <c r="Q445" s="12" t="s">
        <v>8308</v>
      </c>
      <c r="R445" s="13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>
        <f t="shared" si="31"/>
        <v>50</v>
      </c>
      <c r="Q446" s="12" t="s">
        <v>8308</v>
      </c>
      <c r="R446" s="13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>
        <f t="shared" si="31"/>
        <v>1</v>
      </c>
      <c r="Q447" s="12" t="s">
        <v>8308</v>
      </c>
      <c r="R447" s="13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>
        <f t="shared" si="31"/>
        <v>47.88</v>
      </c>
      <c r="Q448" s="12" t="s">
        <v>8308</v>
      </c>
      <c r="R448" s="13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>
        <f t="shared" si="31"/>
        <v>5</v>
      </c>
      <c r="Q449" s="12" t="s">
        <v>8308</v>
      </c>
      <c r="R449" s="13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si="30"/>
        <v>3</v>
      </c>
      <c r="P450">
        <f t="shared" si="31"/>
        <v>20.5</v>
      </c>
      <c r="Q450" s="12" t="s">
        <v>8308</v>
      </c>
      <c r="R450" s="13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ref="O451:O514" si="35">IFERROR(ROUND(E451/D451*100,0),0)</f>
        <v>2</v>
      </c>
      <c r="P451">
        <f t="shared" ref="P451:P514" si="36">IFERROR(ROUND(E451/L451,2),0)</f>
        <v>9</v>
      </c>
      <c r="Q451" s="12" t="s">
        <v>8308</v>
      </c>
      <c r="R451" s="13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>
        <f t="shared" si="36"/>
        <v>56.57</v>
      </c>
      <c r="Q452" s="12" t="s">
        <v>8308</v>
      </c>
      <c r="R452" s="13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>
        <f t="shared" si="36"/>
        <v>0</v>
      </c>
      <c r="Q453" s="12" t="s">
        <v>8308</v>
      </c>
      <c r="R453" s="1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>
        <f t="shared" si="36"/>
        <v>40</v>
      </c>
      <c r="Q454" s="12" t="s">
        <v>8308</v>
      </c>
      <c r="R454" s="13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>
        <f t="shared" si="36"/>
        <v>13</v>
      </c>
      <c r="Q455" s="12" t="s">
        <v>8308</v>
      </c>
      <c r="R455" s="13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>
        <f t="shared" si="36"/>
        <v>16.399999999999999</v>
      </c>
      <c r="Q456" s="12" t="s">
        <v>8308</v>
      </c>
      <c r="R456" s="13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>
        <f t="shared" si="36"/>
        <v>22.5</v>
      </c>
      <c r="Q457" s="12" t="s">
        <v>8308</v>
      </c>
      <c r="R457" s="13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>
        <f t="shared" si="36"/>
        <v>20.329999999999998</v>
      </c>
      <c r="Q458" s="12" t="s">
        <v>8308</v>
      </c>
      <c r="R458" s="13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>
        <f t="shared" si="36"/>
        <v>0</v>
      </c>
      <c r="Q459" s="12" t="s">
        <v>8308</v>
      </c>
      <c r="R459" s="13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>
        <f t="shared" si="36"/>
        <v>16.760000000000002</v>
      </c>
      <c r="Q460" s="12" t="s">
        <v>8308</v>
      </c>
      <c r="R460" s="13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>
        <f t="shared" si="36"/>
        <v>25</v>
      </c>
      <c r="Q461" s="12" t="s">
        <v>8308</v>
      </c>
      <c r="R461" s="13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>
        <f t="shared" si="36"/>
        <v>12.5</v>
      </c>
      <c r="Q462" s="12" t="s">
        <v>8308</v>
      </c>
      <c r="R462" s="13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>
        <f t="shared" si="36"/>
        <v>0</v>
      </c>
      <c r="Q463" s="12" t="s">
        <v>8308</v>
      </c>
      <c r="R463" s="1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>
        <f t="shared" si="36"/>
        <v>0</v>
      </c>
      <c r="Q464" s="12" t="s">
        <v>8308</v>
      </c>
      <c r="R464" s="13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>
        <f t="shared" si="36"/>
        <v>113.64</v>
      </c>
      <c r="Q465" s="12" t="s">
        <v>8308</v>
      </c>
      <c r="R465" s="13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>
        <f t="shared" si="36"/>
        <v>1</v>
      </c>
      <c r="Q466" s="12" t="s">
        <v>8308</v>
      </c>
      <c r="R466" s="13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>
        <f t="shared" si="36"/>
        <v>17.25</v>
      </c>
      <c r="Q467" s="12" t="s">
        <v>8308</v>
      </c>
      <c r="R467" s="13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>
        <f t="shared" si="36"/>
        <v>15.2</v>
      </c>
      <c r="Q468" s="12" t="s">
        <v>8308</v>
      </c>
      <c r="R468" s="13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>
        <f t="shared" si="36"/>
        <v>110.64</v>
      </c>
      <c r="Q469" s="12" t="s">
        <v>8308</v>
      </c>
      <c r="R469" s="13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>
        <f t="shared" si="36"/>
        <v>0</v>
      </c>
      <c r="Q470" s="12" t="s">
        <v>8308</v>
      </c>
      <c r="R470" s="13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>
        <f t="shared" si="36"/>
        <v>0</v>
      </c>
      <c r="Q471" s="12" t="s">
        <v>8308</v>
      </c>
      <c r="R471" s="13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>
        <f t="shared" si="36"/>
        <v>25.5</v>
      </c>
      <c r="Q472" s="12" t="s">
        <v>8308</v>
      </c>
      <c r="R472" s="13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>
        <f t="shared" si="36"/>
        <v>38.479999999999997</v>
      </c>
      <c r="Q473" s="12" t="s">
        <v>8308</v>
      </c>
      <c r="R473" s="1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>
        <f t="shared" si="36"/>
        <v>28.2</v>
      </c>
      <c r="Q474" s="12" t="s">
        <v>8308</v>
      </c>
      <c r="R474" s="13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>
        <f t="shared" si="36"/>
        <v>61.5</v>
      </c>
      <c r="Q475" s="12" t="s">
        <v>8308</v>
      </c>
      <c r="R475" s="13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>
        <f t="shared" si="36"/>
        <v>1</v>
      </c>
      <c r="Q476" s="12" t="s">
        <v>8308</v>
      </c>
      <c r="R476" s="13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>
        <f t="shared" si="36"/>
        <v>0</v>
      </c>
      <c r="Q477" s="12" t="s">
        <v>8308</v>
      </c>
      <c r="R477" s="13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>
        <f t="shared" si="36"/>
        <v>39.57</v>
      </c>
      <c r="Q478" s="12" t="s">
        <v>8308</v>
      </c>
      <c r="R478" s="13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>
        <f t="shared" si="36"/>
        <v>0</v>
      </c>
      <c r="Q479" s="12" t="s">
        <v>8308</v>
      </c>
      <c r="R479" s="13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>
        <f t="shared" si="36"/>
        <v>0</v>
      </c>
      <c r="Q480" s="12" t="s">
        <v>8308</v>
      </c>
      <c r="R480" s="13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>
        <f t="shared" si="36"/>
        <v>88.8</v>
      </c>
      <c r="Q481" s="12" t="s">
        <v>8308</v>
      </c>
      <c r="R481" s="13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>
        <f t="shared" si="36"/>
        <v>55.46</v>
      </c>
      <c r="Q482" s="12" t="s">
        <v>8308</v>
      </c>
      <c r="R482" s="13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>
        <f t="shared" si="36"/>
        <v>87.14</v>
      </c>
      <c r="Q483" s="12" t="s">
        <v>8308</v>
      </c>
      <c r="R483" s="1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>
        <f t="shared" si="36"/>
        <v>10</v>
      </c>
      <c r="Q484" s="12" t="s">
        <v>8308</v>
      </c>
      <c r="R484" s="13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>
        <f t="shared" si="36"/>
        <v>51.22</v>
      </c>
      <c r="Q485" s="12" t="s">
        <v>8308</v>
      </c>
      <c r="R485" s="13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>
        <f t="shared" si="36"/>
        <v>13.55</v>
      </c>
      <c r="Q486" s="12" t="s">
        <v>8308</v>
      </c>
      <c r="R486" s="13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>
        <f t="shared" si="36"/>
        <v>66.52</v>
      </c>
      <c r="Q487" s="12" t="s">
        <v>8308</v>
      </c>
      <c r="R487" s="13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>
        <f t="shared" si="36"/>
        <v>50</v>
      </c>
      <c r="Q488" s="12" t="s">
        <v>8308</v>
      </c>
      <c r="R488" s="13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>
        <f t="shared" si="36"/>
        <v>0</v>
      </c>
      <c r="Q489" s="12" t="s">
        <v>8308</v>
      </c>
      <c r="R489" s="13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>
        <f t="shared" si="36"/>
        <v>0</v>
      </c>
      <c r="Q490" s="12" t="s">
        <v>8308</v>
      </c>
      <c r="R490" s="13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>
        <f t="shared" si="36"/>
        <v>71.67</v>
      </c>
      <c r="Q491" s="12" t="s">
        <v>8308</v>
      </c>
      <c r="R491" s="13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>
        <f t="shared" si="36"/>
        <v>0</v>
      </c>
      <c r="Q492" s="12" t="s">
        <v>8308</v>
      </c>
      <c r="R492" s="13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>
        <f t="shared" si="36"/>
        <v>0</v>
      </c>
      <c r="Q493" s="12" t="s">
        <v>8308</v>
      </c>
      <c r="R493" s="1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>
        <f t="shared" si="36"/>
        <v>0</v>
      </c>
      <c r="Q494" s="12" t="s">
        <v>8308</v>
      </c>
      <c r="R494" s="13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>
        <f t="shared" si="36"/>
        <v>0</v>
      </c>
      <c r="Q495" s="12" t="s">
        <v>8308</v>
      </c>
      <c r="R495" s="13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>
        <f t="shared" si="36"/>
        <v>10.33</v>
      </c>
      <c r="Q496" s="12" t="s">
        <v>8308</v>
      </c>
      <c r="R496" s="13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>
        <f t="shared" si="36"/>
        <v>0</v>
      </c>
      <c r="Q497" s="12" t="s">
        <v>8308</v>
      </c>
      <c r="R497" s="13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>
        <f t="shared" si="36"/>
        <v>1</v>
      </c>
      <c r="Q498" s="12" t="s">
        <v>8308</v>
      </c>
      <c r="R498" s="13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>
        <f t="shared" si="36"/>
        <v>10</v>
      </c>
      <c r="Q499" s="12" t="s">
        <v>8308</v>
      </c>
      <c r="R499" s="13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>
        <f t="shared" si="36"/>
        <v>136.09</v>
      </c>
      <c r="Q500" s="12" t="s">
        <v>8308</v>
      </c>
      <c r="R500" s="13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>
        <f t="shared" si="36"/>
        <v>73.459999999999994</v>
      </c>
      <c r="Q501" s="12" t="s">
        <v>8308</v>
      </c>
      <c r="R501" s="13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>
        <f t="shared" si="36"/>
        <v>53.75</v>
      </c>
      <c r="Q502" s="12" t="s">
        <v>8308</v>
      </c>
      <c r="R502" s="13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>
        <f t="shared" si="36"/>
        <v>0</v>
      </c>
      <c r="Q503" s="12" t="s">
        <v>8308</v>
      </c>
      <c r="R503" s="1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>
        <f t="shared" si="36"/>
        <v>57.5</v>
      </c>
      <c r="Q504" s="12" t="s">
        <v>8308</v>
      </c>
      <c r="R504" s="13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>
        <f t="shared" si="36"/>
        <v>12.67</v>
      </c>
      <c r="Q505" s="12" t="s">
        <v>8308</v>
      </c>
      <c r="R505" s="13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>
        <f t="shared" si="36"/>
        <v>67</v>
      </c>
      <c r="Q506" s="12" t="s">
        <v>8308</v>
      </c>
      <c r="R506" s="13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>
        <f t="shared" si="36"/>
        <v>3.71</v>
      </c>
      <c r="Q507" s="12" t="s">
        <v>8308</v>
      </c>
      <c r="R507" s="13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>
        <f t="shared" si="36"/>
        <v>250</v>
      </c>
      <c r="Q508" s="12" t="s">
        <v>8308</v>
      </c>
      <c r="R508" s="13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>
        <f t="shared" si="36"/>
        <v>64</v>
      </c>
      <c r="Q509" s="12" t="s">
        <v>8308</v>
      </c>
      <c r="R509" s="13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>
        <f t="shared" si="36"/>
        <v>133.33000000000001</v>
      </c>
      <c r="Q510" s="12" t="s">
        <v>8308</v>
      </c>
      <c r="R510" s="13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>
        <f t="shared" si="36"/>
        <v>10</v>
      </c>
      <c r="Q511" s="12" t="s">
        <v>8308</v>
      </c>
      <c r="R511" s="13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>
        <f t="shared" si="36"/>
        <v>0</v>
      </c>
      <c r="Q512" s="12" t="s">
        <v>8308</v>
      </c>
      <c r="R512" s="13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>
        <f t="shared" si="36"/>
        <v>30</v>
      </c>
      <c r="Q513" s="12" t="s">
        <v>8308</v>
      </c>
      <c r="R513" s="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si="35"/>
        <v>0</v>
      </c>
      <c r="P514">
        <f t="shared" si="36"/>
        <v>5.5</v>
      </c>
      <c r="Q514" s="12" t="s">
        <v>8308</v>
      </c>
      <c r="R514" s="13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ref="O515:O578" si="40">IFERROR(ROUND(E515/D515*100,0),0)</f>
        <v>14</v>
      </c>
      <c r="P515">
        <f t="shared" ref="P515:P578" si="41">IFERROR(ROUND(E515/L515,2),0)</f>
        <v>102.38</v>
      </c>
      <c r="Q515" s="12" t="s">
        <v>8308</v>
      </c>
      <c r="R515" s="13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>
        <f t="shared" si="41"/>
        <v>16.670000000000002</v>
      </c>
      <c r="Q516" s="12" t="s">
        <v>8308</v>
      </c>
      <c r="R516" s="13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>
        <f t="shared" si="41"/>
        <v>725.03</v>
      </c>
      <c r="Q517" s="12" t="s">
        <v>8308</v>
      </c>
      <c r="R517" s="13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>
        <f t="shared" si="41"/>
        <v>0</v>
      </c>
      <c r="Q518" s="12" t="s">
        <v>8308</v>
      </c>
      <c r="R518" s="13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>
        <f t="shared" si="41"/>
        <v>68.33</v>
      </c>
      <c r="Q519" s="12" t="s">
        <v>8308</v>
      </c>
      <c r="R519" s="13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>
        <f t="shared" si="41"/>
        <v>0</v>
      </c>
      <c r="Q520" s="12" t="s">
        <v>8308</v>
      </c>
      <c r="R520" s="13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>
        <f t="shared" si="41"/>
        <v>39.229999999999997</v>
      </c>
      <c r="Q521" s="12" t="s">
        <v>8308</v>
      </c>
      <c r="R521" s="13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>
        <f t="shared" si="41"/>
        <v>150.15</v>
      </c>
      <c r="Q522" s="12" t="s">
        <v>8315</v>
      </c>
      <c r="R522" s="13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>
        <f t="shared" si="41"/>
        <v>93.43</v>
      </c>
      <c r="Q523" s="12" t="s">
        <v>8315</v>
      </c>
      <c r="R523" s="1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>
        <f t="shared" si="41"/>
        <v>110.97</v>
      </c>
      <c r="Q524" s="12" t="s">
        <v>8315</v>
      </c>
      <c r="R524" s="13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>
        <f t="shared" si="41"/>
        <v>71.790000000000006</v>
      </c>
      <c r="Q525" s="12" t="s">
        <v>8315</v>
      </c>
      <c r="R525" s="13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>
        <f t="shared" si="41"/>
        <v>29.26</v>
      </c>
      <c r="Q526" s="12" t="s">
        <v>8315</v>
      </c>
      <c r="R526" s="13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>
        <f t="shared" si="41"/>
        <v>1000</v>
      </c>
      <c r="Q527" s="12" t="s">
        <v>8315</v>
      </c>
      <c r="R527" s="13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>
        <f t="shared" si="41"/>
        <v>74.349999999999994</v>
      </c>
      <c r="Q528" s="12" t="s">
        <v>8315</v>
      </c>
      <c r="R528" s="13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>
        <f t="shared" si="41"/>
        <v>63.83</v>
      </c>
      <c r="Q529" s="12" t="s">
        <v>8315</v>
      </c>
      <c r="R529" s="13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>
        <f t="shared" si="41"/>
        <v>44.33</v>
      </c>
      <c r="Q530" s="12" t="s">
        <v>8315</v>
      </c>
      <c r="R530" s="13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>
        <f t="shared" si="41"/>
        <v>86.94</v>
      </c>
      <c r="Q531" s="12" t="s">
        <v>8315</v>
      </c>
      <c r="R531" s="13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>
        <f t="shared" si="41"/>
        <v>126.55</v>
      </c>
      <c r="Q532" s="12" t="s">
        <v>8315</v>
      </c>
      <c r="R532" s="13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>
        <f t="shared" si="41"/>
        <v>129.03</v>
      </c>
      <c r="Q533" s="12" t="s">
        <v>8315</v>
      </c>
      <c r="R533" s="1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>
        <f t="shared" si="41"/>
        <v>71.239999999999995</v>
      </c>
      <c r="Q534" s="12" t="s">
        <v>8315</v>
      </c>
      <c r="R534" s="13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>
        <f t="shared" si="41"/>
        <v>117.88</v>
      </c>
      <c r="Q535" s="12" t="s">
        <v>8315</v>
      </c>
      <c r="R535" s="13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>
        <f t="shared" si="41"/>
        <v>327.08</v>
      </c>
      <c r="Q536" s="12" t="s">
        <v>8315</v>
      </c>
      <c r="R536" s="13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>
        <f t="shared" si="41"/>
        <v>34.75</v>
      </c>
      <c r="Q537" s="12" t="s">
        <v>8315</v>
      </c>
      <c r="R537" s="13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>
        <f t="shared" si="41"/>
        <v>100.06</v>
      </c>
      <c r="Q538" s="12" t="s">
        <v>8315</v>
      </c>
      <c r="R538" s="13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>
        <f t="shared" si="41"/>
        <v>40.85</v>
      </c>
      <c r="Q539" s="12" t="s">
        <v>8315</v>
      </c>
      <c r="R539" s="13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>
        <f t="shared" si="41"/>
        <v>252.02</v>
      </c>
      <c r="Q540" s="12" t="s">
        <v>8315</v>
      </c>
      <c r="R540" s="13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>
        <f t="shared" si="41"/>
        <v>25.16</v>
      </c>
      <c r="Q541" s="12" t="s">
        <v>8315</v>
      </c>
      <c r="R541" s="13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>
        <f t="shared" si="41"/>
        <v>1</v>
      </c>
      <c r="Q542" s="12" t="s">
        <v>8317</v>
      </c>
      <c r="R542" s="13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>
        <f t="shared" si="41"/>
        <v>25</v>
      </c>
      <c r="Q543" s="12" t="s">
        <v>8317</v>
      </c>
      <c r="R543" s="1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>
        <f t="shared" si="41"/>
        <v>1</v>
      </c>
      <c r="Q544" s="12" t="s">
        <v>8317</v>
      </c>
      <c r="R544" s="13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>
        <f t="shared" si="41"/>
        <v>35</v>
      </c>
      <c r="Q545" s="12" t="s">
        <v>8317</v>
      </c>
      <c r="R545" s="13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>
        <f t="shared" si="41"/>
        <v>3</v>
      </c>
      <c r="Q546" s="12" t="s">
        <v>8317</v>
      </c>
      <c r="R546" s="13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>
        <f t="shared" si="41"/>
        <v>402.71</v>
      </c>
      <c r="Q547" s="12" t="s">
        <v>8317</v>
      </c>
      <c r="R547" s="13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>
        <f t="shared" si="41"/>
        <v>26</v>
      </c>
      <c r="Q548" s="12" t="s">
        <v>8317</v>
      </c>
      <c r="R548" s="13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>
        <f t="shared" si="41"/>
        <v>0</v>
      </c>
      <c r="Q549" s="12" t="s">
        <v>8317</v>
      </c>
      <c r="R549" s="13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>
        <f t="shared" si="41"/>
        <v>9</v>
      </c>
      <c r="Q550" s="12" t="s">
        <v>8317</v>
      </c>
      <c r="R550" s="13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>
        <f t="shared" si="41"/>
        <v>8.5</v>
      </c>
      <c r="Q551" s="12" t="s">
        <v>8317</v>
      </c>
      <c r="R551" s="13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>
        <f t="shared" si="41"/>
        <v>8.75</v>
      </c>
      <c r="Q552" s="12" t="s">
        <v>8317</v>
      </c>
      <c r="R552" s="13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>
        <f t="shared" si="41"/>
        <v>135.04</v>
      </c>
      <c r="Q553" s="12" t="s">
        <v>8317</v>
      </c>
      <c r="R553" s="1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>
        <f t="shared" si="41"/>
        <v>0</v>
      </c>
      <c r="Q554" s="12" t="s">
        <v>8317</v>
      </c>
      <c r="R554" s="13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>
        <f t="shared" si="41"/>
        <v>20.5</v>
      </c>
      <c r="Q555" s="12" t="s">
        <v>8317</v>
      </c>
      <c r="R555" s="13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>
        <f t="shared" si="41"/>
        <v>64.36</v>
      </c>
      <c r="Q556" s="12" t="s">
        <v>8317</v>
      </c>
      <c r="R556" s="13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>
        <f t="shared" si="41"/>
        <v>0</v>
      </c>
      <c r="Q557" s="12" t="s">
        <v>8317</v>
      </c>
      <c r="R557" s="13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>
        <f t="shared" si="41"/>
        <v>200</v>
      </c>
      <c r="Q558" s="12" t="s">
        <v>8317</v>
      </c>
      <c r="R558" s="13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>
        <f t="shared" si="41"/>
        <v>68.3</v>
      </c>
      <c r="Q559" s="12" t="s">
        <v>8317</v>
      </c>
      <c r="R559" s="13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>
        <f t="shared" si="41"/>
        <v>0</v>
      </c>
      <c r="Q560" s="12" t="s">
        <v>8317</v>
      </c>
      <c r="R560" s="13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>
        <f t="shared" si="41"/>
        <v>50</v>
      </c>
      <c r="Q561" s="12" t="s">
        <v>8317</v>
      </c>
      <c r="R561" s="13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>
        <f t="shared" si="41"/>
        <v>4</v>
      </c>
      <c r="Q562" s="12" t="s">
        <v>8317</v>
      </c>
      <c r="R562" s="13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>
        <f t="shared" si="41"/>
        <v>27.5</v>
      </c>
      <c r="Q563" s="12" t="s">
        <v>8317</v>
      </c>
      <c r="R563" s="1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>
        <f t="shared" si="41"/>
        <v>0</v>
      </c>
      <c r="Q564" s="12" t="s">
        <v>8317</v>
      </c>
      <c r="R564" s="13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>
        <f t="shared" si="41"/>
        <v>34</v>
      </c>
      <c r="Q565" s="12" t="s">
        <v>8317</v>
      </c>
      <c r="R565" s="13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>
        <f t="shared" si="41"/>
        <v>1</v>
      </c>
      <c r="Q566" s="12" t="s">
        <v>8317</v>
      </c>
      <c r="R566" s="13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>
        <f t="shared" si="41"/>
        <v>0</v>
      </c>
      <c r="Q567" s="12" t="s">
        <v>8317</v>
      </c>
      <c r="R567" s="13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>
        <f t="shared" si="41"/>
        <v>1</v>
      </c>
      <c r="Q568" s="12" t="s">
        <v>8317</v>
      </c>
      <c r="R568" s="13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>
        <f t="shared" si="41"/>
        <v>0</v>
      </c>
      <c r="Q569" s="12" t="s">
        <v>8317</v>
      </c>
      <c r="R569" s="13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>
        <f t="shared" si="41"/>
        <v>49</v>
      </c>
      <c r="Q570" s="12" t="s">
        <v>8317</v>
      </c>
      <c r="R570" s="13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>
        <f t="shared" si="41"/>
        <v>20</v>
      </c>
      <c r="Q571" s="12" t="s">
        <v>8317</v>
      </c>
      <c r="R571" s="13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>
        <f t="shared" si="41"/>
        <v>142</v>
      </c>
      <c r="Q572" s="12" t="s">
        <v>8317</v>
      </c>
      <c r="R572" s="13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>
        <f t="shared" si="41"/>
        <v>53</v>
      </c>
      <c r="Q573" s="12" t="s">
        <v>8317</v>
      </c>
      <c r="R573" s="1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>
        <f t="shared" si="41"/>
        <v>0</v>
      </c>
      <c r="Q574" s="12" t="s">
        <v>8317</v>
      </c>
      <c r="R574" s="13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>
        <f t="shared" si="41"/>
        <v>38.44</v>
      </c>
      <c r="Q575" s="12" t="s">
        <v>8317</v>
      </c>
      <c r="R575" s="13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>
        <f t="shared" si="41"/>
        <v>20</v>
      </c>
      <c r="Q576" s="12" t="s">
        <v>8317</v>
      </c>
      <c r="R576" s="13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>
        <f t="shared" si="41"/>
        <v>64.75</v>
      </c>
      <c r="Q577" s="12" t="s">
        <v>8317</v>
      </c>
      <c r="R577" s="13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si="40"/>
        <v>0</v>
      </c>
      <c r="P578">
        <f t="shared" si="41"/>
        <v>1</v>
      </c>
      <c r="Q578" s="12" t="s">
        <v>8317</v>
      </c>
      <c r="R578" s="13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ref="O579:O642" si="45">IFERROR(ROUND(E579/D579*100,0),0)</f>
        <v>0</v>
      </c>
      <c r="P579">
        <f t="shared" ref="P579:P642" si="46">IFERROR(ROUND(E579/L579,2),0)</f>
        <v>10</v>
      </c>
      <c r="Q579" s="12" t="s">
        <v>8317</v>
      </c>
      <c r="R579" s="13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>
        <f t="shared" si="46"/>
        <v>2</v>
      </c>
      <c r="Q580" s="12" t="s">
        <v>8317</v>
      </c>
      <c r="R580" s="13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>
        <f t="shared" si="46"/>
        <v>35</v>
      </c>
      <c r="Q581" s="12" t="s">
        <v>8317</v>
      </c>
      <c r="R581" s="13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>
        <f t="shared" si="46"/>
        <v>1</v>
      </c>
      <c r="Q582" s="12" t="s">
        <v>8317</v>
      </c>
      <c r="R582" s="13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>
        <f t="shared" si="46"/>
        <v>0</v>
      </c>
      <c r="Q583" s="12" t="s">
        <v>8317</v>
      </c>
      <c r="R583" s="1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>
        <f t="shared" si="46"/>
        <v>0</v>
      </c>
      <c r="Q584" s="12" t="s">
        <v>8317</v>
      </c>
      <c r="R584" s="13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>
        <f t="shared" si="46"/>
        <v>1</v>
      </c>
      <c r="Q585" s="12" t="s">
        <v>8317</v>
      </c>
      <c r="R585" s="13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>
        <f t="shared" si="46"/>
        <v>5</v>
      </c>
      <c r="Q586" s="12" t="s">
        <v>8317</v>
      </c>
      <c r="R586" s="13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>
        <f t="shared" si="46"/>
        <v>0</v>
      </c>
      <c r="Q587" s="12" t="s">
        <v>8317</v>
      </c>
      <c r="R587" s="13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>
        <f t="shared" si="46"/>
        <v>14</v>
      </c>
      <c r="Q588" s="12" t="s">
        <v>8317</v>
      </c>
      <c r="R588" s="13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>
        <f t="shared" si="46"/>
        <v>389.29</v>
      </c>
      <c r="Q589" s="12" t="s">
        <v>8317</v>
      </c>
      <c r="R589" s="13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>
        <f t="shared" si="46"/>
        <v>150.5</v>
      </c>
      <c r="Q590" s="12" t="s">
        <v>8317</v>
      </c>
      <c r="R590" s="13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>
        <f t="shared" si="46"/>
        <v>1</v>
      </c>
      <c r="Q591" s="12" t="s">
        <v>8317</v>
      </c>
      <c r="R591" s="13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>
        <f t="shared" si="46"/>
        <v>24.78</v>
      </c>
      <c r="Q592" s="12" t="s">
        <v>8317</v>
      </c>
      <c r="R592" s="13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>
        <f t="shared" si="46"/>
        <v>30.5</v>
      </c>
      <c r="Q593" s="12" t="s">
        <v>8317</v>
      </c>
      <c r="R593" s="1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>
        <f t="shared" si="46"/>
        <v>250</v>
      </c>
      <c r="Q594" s="12" t="s">
        <v>8317</v>
      </c>
      <c r="R594" s="13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>
        <f t="shared" si="46"/>
        <v>16.43</v>
      </c>
      <c r="Q595" s="12" t="s">
        <v>8317</v>
      </c>
      <c r="R595" s="13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>
        <f t="shared" si="46"/>
        <v>13</v>
      </c>
      <c r="Q596" s="12" t="s">
        <v>8317</v>
      </c>
      <c r="R596" s="13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>
        <f t="shared" si="46"/>
        <v>53.25</v>
      </c>
      <c r="Q597" s="12" t="s">
        <v>8317</v>
      </c>
      <c r="R597" s="13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>
        <f t="shared" si="46"/>
        <v>3</v>
      </c>
      <c r="Q598" s="12" t="s">
        <v>8317</v>
      </c>
      <c r="R598" s="13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>
        <f t="shared" si="46"/>
        <v>10</v>
      </c>
      <c r="Q599" s="12" t="s">
        <v>8317</v>
      </c>
      <c r="R599" s="13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>
        <f t="shared" si="46"/>
        <v>121.43</v>
      </c>
      <c r="Q600" s="12" t="s">
        <v>8317</v>
      </c>
      <c r="R600" s="13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>
        <f t="shared" si="46"/>
        <v>15.5</v>
      </c>
      <c r="Q601" s="12" t="s">
        <v>8317</v>
      </c>
      <c r="R601" s="13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>
        <f t="shared" si="46"/>
        <v>100</v>
      </c>
      <c r="Q602" s="12" t="s">
        <v>8317</v>
      </c>
      <c r="R602" s="13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>
        <f t="shared" si="46"/>
        <v>23.33</v>
      </c>
      <c r="Q603" s="12" t="s">
        <v>8317</v>
      </c>
      <c r="R603" s="1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>
        <f t="shared" si="46"/>
        <v>0</v>
      </c>
      <c r="Q604" s="12" t="s">
        <v>8317</v>
      </c>
      <c r="R604" s="13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>
        <f t="shared" si="46"/>
        <v>45.39</v>
      </c>
      <c r="Q605" s="12" t="s">
        <v>8317</v>
      </c>
      <c r="R605" s="13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>
        <f t="shared" si="46"/>
        <v>0</v>
      </c>
      <c r="Q606" s="12" t="s">
        <v>8317</v>
      </c>
      <c r="R606" s="13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>
        <f t="shared" si="46"/>
        <v>16.38</v>
      </c>
      <c r="Q607" s="12" t="s">
        <v>8317</v>
      </c>
      <c r="R607" s="13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>
        <f t="shared" si="46"/>
        <v>10</v>
      </c>
      <c r="Q608" s="12" t="s">
        <v>8317</v>
      </c>
      <c r="R608" s="13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>
        <f t="shared" si="46"/>
        <v>0</v>
      </c>
      <c r="Q609" s="12" t="s">
        <v>8317</v>
      </c>
      <c r="R609" s="13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>
        <f t="shared" si="46"/>
        <v>292.2</v>
      </c>
      <c r="Q610" s="12" t="s">
        <v>8317</v>
      </c>
      <c r="R610" s="13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>
        <f t="shared" si="46"/>
        <v>5</v>
      </c>
      <c r="Q611" s="12" t="s">
        <v>8317</v>
      </c>
      <c r="R611" s="13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>
        <f t="shared" si="46"/>
        <v>0</v>
      </c>
      <c r="Q612" s="12" t="s">
        <v>8317</v>
      </c>
      <c r="R612" s="13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>
        <f t="shared" si="46"/>
        <v>0</v>
      </c>
      <c r="Q613" s="12" t="s">
        <v>8317</v>
      </c>
      <c r="R613" s="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>
        <f t="shared" si="46"/>
        <v>0</v>
      </c>
      <c r="Q614" s="12" t="s">
        <v>8317</v>
      </c>
      <c r="R614" s="13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>
        <f t="shared" si="46"/>
        <v>105.93</v>
      </c>
      <c r="Q615" s="12" t="s">
        <v>8317</v>
      </c>
      <c r="R615" s="13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>
        <f t="shared" si="46"/>
        <v>0</v>
      </c>
      <c r="Q616" s="12" t="s">
        <v>8317</v>
      </c>
      <c r="R616" s="13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>
        <f t="shared" si="46"/>
        <v>0</v>
      </c>
      <c r="Q617" s="12" t="s">
        <v>8317</v>
      </c>
      <c r="R617" s="13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>
        <f t="shared" si="46"/>
        <v>0</v>
      </c>
      <c r="Q618" s="12" t="s">
        <v>8317</v>
      </c>
      <c r="R618" s="13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>
        <f t="shared" si="46"/>
        <v>20</v>
      </c>
      <c r="Q619" s="12" t="s">
        <v>8317</v>
      </c>
      <c r="R619" s="13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>
        <f t="shared" si="46"/>
        <v>0</v>
      </c>
      <c r="Q620" s="12" t="s">
        <v>8317</v>
      </c>
      <c r="R620" s="13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>
        <f t="shared" si="46"/>
        <v>1</v>
      </c>
      <c r="Q621" s="12" t="s">
        <v>8317</v>
      </c>
      <c r="R621" s="13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>
        <f t="shared" si="46"/>
        <v>300</v>
      </c>
      <c r="Q622" s="12" t="s">
        <v>8317</v>
      </c>
      <c r="R622" s="13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>
        <f t="shared" si="46"/>
        <v>87</v>
      </c>
      <c r="Q623" s="12" t="s">
        <v>8317</v>
      </c>
      <c r="R623" s="1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>
        <f t="shared" si="46"/>
        <v>37.89</v>
      </c>
      <c r="Q624" s="12" t="s">
        <v>8317</v>
      </c>
      <c r="R624" s="13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>
        <f t="shared" si="46"/>
        <v>0</v>
      </c>
      <c r="Q625" s="12" t="s">
        <v>8317</v>
      </c>
      <c r="R625" s="13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>
        <f t="shared" si="46"/>
        <v>0</v>
      </c>
      <c r="Q626" s="12" t="s">
        <v>8317</v>
      </c>
      <c r="R626" s="13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>
        <f t="shared" si="46"/>
        <v>0</v>
      </c>
      <c r="Q627" s="12" t="s">
        <v>8317</v>
      </c>
      <c r="R627" s="13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>
        <f t="shared" si="46"/>
        <v>111.41</v>
      </c>
      <c r="Q628" s="12" t="s">
        <v>8317</v>
      </c>
      <c r="R628" s="13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>
        <f t="shared" si="46"/>
        <v>90</v>
      </c>
      <c r="Q629" s="12" t="s">
        <v>8317</v>
      </c>
      <c r="R629" s="13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>
        <f t="shared" si="46"/>
        <v>0</v>
      </c>
      <c r="Q630" s="12" t="s">
        <v>8317</v>
      </c>
      <c r="R630" s="13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>
        <f t="shared" si="46"/>
        <v>116.67</v>
      </c>
      <c r="Q631" s="12" t="s">
        <v>8317</v>
      </c>
      <c r="R631" s="13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>
        <f t="shared" si="46"/>
        <v>10</v>
      </c>
      <c r="Q632" s="12" t="s">
        <v>8317</v>
      </c>
      <c r="R632" s="13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>
        <f t="shared" si="46"/>
        <v>76.67</v>
      </c>
      <c r="Q633" s="12" t="s">
        <v>8317</v>
      </c>
      <c r="R633" s="1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>
        <f t="shared" si="46"/>
        <v>0</v>
      </c>
      <c r="Q634" s="12" t="s">
        <v>8317</v>
      </c>
      <c r="R634" s="13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>
        <f t="shared" si="46"/>
        <v>49.8</v>
      </c>
      <c r="Q635" s="12" t="s">
        <v>8317</v>
      </c>
      <c r="R635" s="13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>
        <f t="shared" si="46"/>
        <v>1</v>
      </c>
      <c r="Q636" s="12" t="s">
        <v>8317</v>
      </c>
      <c r="R636" s="13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>
        <f t="shared" si="46"/>
        <v>2</v>
      </c>
      <c r="Q637" s="12" t="s">
        <v>8317</v>
      </c>
      <c r="R637" s="13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>
        <f t="shared" si="46"/>
        <v>4</v>
      </c>
      <c r="Q638" s="12" t="s">
        <v>8317</v>
      </c>
      <c r="R638" s="13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>
        <f t="shared" si="46"/>
        <v>0</v>
      </c>
      <c r="Q639" s="12" t="s">
        <v>8317</v>
      </c>
      <c r="R639" s="13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>
        <f t="shared" si="46"/>
        <v>3</v>
      </c>
      <c r="Q640" s="12" t="s">
        <v>8317</v>
      </c>
      <c r="R640" s="13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>
        <f t="shared" si="46"/>
        <v>1</v>
      </c>
      <c r="Q641" s="12" t="s">
        <v>8317</v>
      </c>
      <c r="R641" s="13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si="45"/>
        <v>144</v>
      </c>
      <c r="P642">
        <f t="shared" si="46"/>
        <v>50.5</v>
      </c>
      <c r="Q642" s="12" t="s">
        <v>8317</v>
      </c>
      <c r="R642" s="13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ref="O643:O706" si="50">IFERROR(ROUND(E643/D643*100,0),0)</f>
        <v>119</v>
      </c>
      <c r="P643">
        <f t="shared" ref="P643:P706" si="51">IFERROR(ROUND(E643/L643,2),0)</f>
        <v>151.32</v>
      </c>
      <c r="Q643" s="12" t="s">
        <v>8317</v>
      </c>
      <c r="R643" s="1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>
        <f t="shared" si="51"/>
        <v>134.36000000000001</v>
      </c>
      <c r="Q644" s="12" t="s">
        <v>8317</v>
      </c>
      <c r="R644" s="13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>
        <f t="shared" si="51"/>
        <v>174.03</v>
      </c>
      <c r="Q645" s="12" t="s">
        <v>8317</v>
      </c>
      <c r="R645" s="13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>
        <f t="shared" si="51"/>
        <v>73.489999999999995</v>
      </c>
      <c r="Q646" s="12" t="s">
        <v>8317</v>
      </c>
      <c r="R646" s="13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>
        <f t="shared" si="51"/>
        <v>23.52</v>
      </c>
      <c r="Q647" s="12" t="s">
        <v>8317</v>
      </c>
      <c r="R647" s="13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>
        <f t="shared" si="51"/>
        <v>39.07</v>
      </c>
      <c r="Q648" s="12" t="s">
        <v>8317</v>
      </c>
      <c r="R648" s="13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>
        <f t="shared" si="51"/>
        <v>125.94</v>
      </c>
      <c r="Q649" s="12" t="s">
        <v>8317</v>
      </c>
      <c r="R649" s="13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>
        <f t="shared" si="51"/>
        <v>1644</v>
      </c>
      <c r="Q650" s="12" t="s">
        <v>8317</v>
      </c>
      <c r="R650" s="13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>
        <f t="shared" si="51"/>
        <v>42.67</v>
      </c>
      <c r="Q651" s="12" t="s">
        <v>8317</v>
      </c>
      <c r="R651" s="13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>
        <f t="shared" si="51"/>
        <v>35.130000000000003</v>
      </c>
      <c r="Q652" s="12" t="s">
        <v>8317</v>
      </c>
      <c r="R652" s="13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>
        <f t="shared" si="51"/>
        <v>239.35</v>
      </c>
      <c r="Q653" s="12" t="s">
        <v>8317</v>
      </c>
      <c r="R653" s="1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>
        <f t="shared" si="51"/>
        <v>107.64</v>
      </c>
      <c r="Q654" s="12" t="s">
        <v>8317</v>
      </c>
      <c r="R654" s="13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>
        <f t="shared" si="51"/>
        <v>95.83</v>
      </c>
      <c r="Q655" s="12" t="s">
        <v>8317</v>
      </c>
      <c r="R655" s="13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>
        <f t="shared" si="51"/>
        <v>31.66</v>
      </c>
      <c r="Q656" s="12" t="s">
        <v>8317</v>
      </c>
      <c r="R656" s="13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>
        <f t="shared" si="51"/>
        <v>42.89</v>
      </c>
      <c r="Q657" s="12" t="s">
        <v>8317</v>
      </c>
      <c r="R657" s="13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>
        <f t="shared" si="51"/>
        <v>122.74</v>
      </c>
      <c r="Q658" s="12" t="s">
        <v>8317</v>
      </c>
      <c r="R658" s="13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>
        <f t="shared" si="51"/>
        <v>190.45</v>
      </c>
      <c r="Q659" s="12" t="s">
        <v>8317</v>
      </c>
      <c r="R659" s="13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>
        <f t="shared" si="51"/>
        <v>109.34</v>
      </c>
      <c r="Q660" s="12" t="s">
        <v>8317</v>
      </c>
      <c r="R660" s="13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>
        <f t="shared" si="51"/>
        <v>143.66999999999999</v>
      </c>
      <c r="Q661" s="12" t="s">
        <v>8317</v>
      </c>
      <c r="R661" s="13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>
        <f t="shared" si="51"/>
        <v>84.94</v>
      </c>
      <c r="Q662" s="12" t="s">
        <v>8317</v>
      </c>
      <c r="R662" s="13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>
        <f t="shared" si="51"/>
        <v>10.56</v>
      </c>
      <c r="Q663" s="12" t="s">
        <v>8317</v>
      </c>
      <c r="R663" s="1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>
        <f t="shared" si="51"/>
        <v>39</v>
      </c>
      <c r="Q664" s="12" t="s">
        <v>8317</v>
      </c>
      <c r="R664" s="13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>
        <f t="shared" si="51"/>
        <v>100</v>
      </c>
      <c r="Q665" s="12" t="s">
        <v>8317</v>
      </c>
      <c r="R665" s="13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>
        <f t="shared" si="51"/>
        <v>31.17</v>
      </c>
      <c r="Q666" s="12" t="s">
        <v>8317</v>
      </c>
      <c r="R666" s="13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>
        <f t="shared" si="51"/>
        <v>155.33000000000001</v>
      </c>
      <c r="Q667" s="12" t="s">
        <v>8317</v>
      </c>
      <c r="R667" s="13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>
        <f t="shared" si="51"/>
        <v>2</v>
      </c>
      <c r="Q668" s="12" t="s">
        <v>8317</v>
      </c>
      <c r="R668" s="13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>
        <f t="shared" si="51"/>
        <v>178.93</v>
      </c>
      <c r="Q669" s="12" t="s">
        <v>8317</v>
      </c>
      <c r="R669" s="13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>
        <f t="shared" si="51"/>
        <v>27.36</v>
      </c>
      <c r="Q670" s="12" t="s">
        <v>8317</v>
      </c>
      <c r="R670" s="13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>
        <f t="shared" si="51"/>
        <v>1536.25</v>
      </c>
      <c r="Q671" s="12" t="s">
        <v>8317</v>
      </c>
      <c r="R671" s="13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>
        <f t="shared" si="51"/>
        <v>85</v>
      </c>
      <c r="Q672" s="12" t="s">
        <v>8317</v>
      </c>
      <c r="R672" s="13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>
        <f t="shared" si="51"/>
        <v>788.53</v>
      </c>
      <c r="Q673" s="12" t="s">
        <v>8317</v>
      </c>
      <c r="R673" s="1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>
        <f t="shared" si="51"/>
        <v>50.3</v>
      </c>
      <c r="Q674" s="12" t="s">
        <v>8317</v>
      </c>
      <c r="R674" s="13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>
        <f t="shared" si="51"/>
        <v>68.33</v>
      </c>
      <c r="Q675" s="12" t="s">
        <v>8317</v>
      </c>
      <c r="R675" s="13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>
        <f t="shared" si="51"/>
        <v>7.5</v>
      </c>
      <c r="Q676" s="12" t="s">
        <v>8317</v>
      </c>
      <c r="R676" s="13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>
        <f t="shared" si="51"/>
        <v>34.270000000000003</v>
      </c>
      <c r="Q677" s="12" t="s">
        <v>8317</v>
      </c>
      <c r="R677" s="13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>
        <f t="shared" si="51"/>
        <v>61.29</v>
      </c>
      <c r="Q678" s="12" t="s">
        <v>8317</v>
      </c>
      <c r="R678" s="13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>
        <f t="shared" si="51"/>
        <v>133.25</v>
      </c>
      <c r="Q679" s="12" t="s">
        <v>8317</v>
      </c>
      <c r="R679" s="13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>
        <f t="shared" si="51"/>
        <v>65.180000000000007</v>
      </c>
      <c r="Q680" s="12" t="s">
        <v>8317</v>
      </c>
      <c r="R680" s="13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>
        <f t="shared" si="51"/>
        <v>93.9</v>
      </c>
      <c r="Q681" s="12" t="s">
        <v>8317</v>
      </c>
      <c r="R681" s="13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>
        <f t="shared" si="51"/>
        <v>150.65</v>
      </c>
      <c r="Q682" s="12" t="s">
        <v>8317</v>
      </c>
      <c r="R682" s="13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>
        <f t="shared" si="51"/>
        <v>1</v>
      </c>
      <c r="Q683" s="12" t="s">
        <v>8317</v>
      </c>
      <c r="R683" s="1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>
        <f t="shared" si="51"/>
        <v>13.25</v>
      </c>
      <c r="Q684" s="12" t="s">
        <v>8317</v>
      </c>
      <c r="R684" s="13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>
        <f t="shared" si="51"/>
        <v>99.33</v>
      </c>
      <c r="Q685" s="12" t="s">
        <v>8317</v>
      </c>
      <c r="R685" s="13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>
        <f t="shared" si="51"/>
        <v>177.39</v>
      </c>
      <c r="Q686" s="12" t="s">
        <v>8317</v>
      </c>
      <c r="R686" s="13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>
        <f t="shared" si="51"/>
        <v>55.3</v>
      </c>
      <c r="Q687" s="12" t="s">
        <v>8317</v>
      </c>
      <c r="R687" s="13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>
        <f t="shared" si="51"/>
        <v>0</v>
      </c>
      <c r="Q688" s="12" t="s">
        <v>8317</v>
      </c>
      <c r="R688" s="13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>
        <f t="shared" si="51"/>
        <v>591.66999999999996</v>
      </c>
      <c r="Q689" s="12" t="s">
        <v>8317</v>
      </c>
      <c r="R689" s="13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>
        <f t="shared" si="51"/>
        <v>405.5</v>
      </c>
      <c r="Q690" s="12" t="s">
        <v>8317</v>
      </c>
      <c r="R690" s="13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>
        <f t="shared" si="51"/>
        <v>343.15</v>
      </c>
      <c r="Q691" s="12" t="s">
        <v>8317</v>
      </c>
      <c r="R691" s="13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>
        <f t="shared" si="51"/>
        <v>72.59</v>
      </c>
      <c r="Q692" s="12" t="s">
        <v>8317</v>
      </c>
      <c r="R692" s="13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>
        <f t="shared" si="51"/>
        <v>26</v>
      </c>
      <c r="Q693" s="12" t="s">
        <v>8317</v>
      </c>
      <c r="R693" s="1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>
        <f t="shared" si="51"/>
        <v>6.5</v>
      </c>
      <c r="Q694" s="12" t="s">
        <v>8317</v>
      </c>
      <c r="R694" s="13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>
        <f t="shared" si="51"/>
        <v>119.39</v>
      </c>
      <c r="Q695" s="12" t="s">
        <v>8317</v>
      </c>
      <c r="R695" s="13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>
        <f t="shared" si="51"/>
        <v>84.29</v>
      </c>
      <c r="Q696" s="12" t="s">
        <v>8317</v>
      </c>
      <c r="R696" s="13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>
        <f t="shared" si="51"/>
        <v>90.86</v>
      </c>
      <c r="Q697" s="12" t="s">
        <v>8317</v>
      </c>
      <c r="R697" s="13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>
        <f t="shared" si="51"/>
        <v>1</v>
      </c>
      <c r="Q698" s="12" t="s">
        <v>8317</v>
      </c>
      <c r="R698" s="13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>
        <f t="shared" si="51"/>
        <v>20.34</v>
      </c>
      <c r="Q699" s="12" t="s">
        <v>8317</v>
      </c>
      <c r="R699" s="13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>
        <f t="shared" si="51"/>
        <v>530.69000000000005</v>
      </c>
      <c r="Q700" s="12" t="s">
        <v>8317</v>
      </c>
      <c r="R700" s="13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>
        <f t="shared" si="51"/>
        <v>120.39</v>
      </c>
      <c r="Q701" s="12" t="s">
        <v>8317</v>
      </c>
      <c r="R701" s="13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>
        <f t="shared" si="51"/>
        <v>13</v>
      </c>
      <c r="Q702" s="12" t="s">
        <v>8317</v>
      </c>
      <c r="R702" s="13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>
        <f t="shared" si="51"/>
        <v>291.33</v>
      </c>
      <c r="Q703" s="12" t="s">
        <v>8317</v>
      </c>
      <c r="R703" s="1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>
        <f t="shared" si="51"/>
        <v>124.92</v>
      </c>
      <c r="Q704" s="12" t="s">
        <v>8317</v>
      </c>
      <c r="R704" s="13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>
        <f t="shared" si="51"/>
        <v>119.57</v>
      </c>
      <c r="Q705" s="12" t="s">
        <v>8317</v>
      </c>
      <c r="R705" s="13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si="50"/>
        <v>1</v>
      </c>
      <c r="P706">
        <f t="shared" si="51"/>
        <v>120.25</v>
      </c>
      <c r="Q706" s="12" t="s">
        <v>8317</v>
      </c>
      <c r="R706" s="13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ref="O707:O770" si="55">IFERROR(ROUND(E707/D707*100,0),0)</f>
        <v>1</v>
      </c>
      <c r="P707">
        <f t="shared" ref="P707:P770" si="56">IFERROR(ROUND(E707/L707,2),0)</f>
        <v>195.4</v>
      </c>
      <c r="Q707" s="12" t="s">
        <v>8317</v>
      </c>
      <c r="R707" s="13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>
        <f t="shared" si="56"/>
        <v>0</v>
      </c>
      <c r="Q708" s="12" t="s">
        <v>8317</v>
      </c>
      <c r="R708" s="13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>
        <f t="shared" si="56"/>
        <v>117.7</v>
      </c>
      <c r="Q709" s="12" t="s">
        <v>8317</v>
      </c>
      <c r="R709" s="13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>
        <f t="shared" si="56"/>
        <v>23.95</v>
      </c>
      <c r="Q710" s="12" t="s">
        <v>8317</v>
      </c>
      <c r="R710" s="13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>
        <f t="shared" si="56"/>
        <v>30.5</v>
      </c>
      <c r="Q711" s="12" t="s">
        <v>8317</v>
      </c>
      <c r="R711" s="13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>
        <f t="shared" si="56"/>
        <v>0</v>
      </c>
      <c r="Q712" s="12" t="s">
        <v>8317</v>
      </c>
      <c r="R712" s="13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>
        <f t="shared" si="56"/>
        <v>99.97</v>
      </c>
      <c r="Q713" s="12" t="s">
        <v>8317</v>
      </c>
      <c r="R713" s="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>
        <f t="shared" si="56"/>
        <v>26.25</v>
      </c>
      <c r="Q714" s="12" t="s">
        <v>8317</v>
      </c>
      <c r="R714" s="13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>
        <f t="shared" si="56"/>
        <v>199</v>
      </c>
      <c r="Q715" s="12" t="s">
        <v>8317</v>
      </c>
      <c r="R715" s="13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>
        <f t="shared" si="56"/>
        <v>80.319999999999993</v>
      </c>
      <c r="Q716" s="12" t="s">
        <v>8317</v>
      </c>
      <c r="R716" s="13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>
        <f t="shared" si="56"/>
        <v>115.75</v>
      </c>
      <c r="Q717" s="12" t="s">
        <v>8317</v>
      </c>
      <c r="R717" s="13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>
        <f t="shared" si="56"/>
        <v>44.69</v>
      </c>
      <c r="Q718" s="12" t="s">
        <v>8317</v>
      </c>
      <c r="R718" s="13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>
        <f t="shared" si="56"/>
        <v>76.25</v>
      </c>
      <c r="Q719" s="12" t="s">
        <v>8317</v>
      </c>
      <c r="R719" s="13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>
        <f t="shared" si="56"/>
        <v>22.5</v>
      </c>
      <c r="Q720" s="12" t="s">
        <v>8317</v>
      </c>
      <c r="R720" s="13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>
        <f t="shared" si="56"/>
        <v>19.399999999999999</v>
      </c>
      <c r="Q721" s="12" t="s">
        <v>8317</v>
      </c>
      <c r="R721" s="13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>
        <f t="shared" si="56"/>
        <v>66.709999999999994</v>
      </c>
      <c r="Q722" s="12" t="s">
        <v>8320</v>
      </c>
      <c r="R722" s="13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>
        <f t="shared" si="56"/>
        <v>84.14</v>
      </c>
      <c r="Q723" s="12" t="s">
        <v>8320</v>
      </c>
      <c r="R723" s="1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>
        <f t="shared" si="56"/>
        <v>215.73</v>
      </c>
      <c r="Q724" s="12" t="s">
        <v>8320</v>
      </c>
      <c r="R724" s="13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>
        <f t="shared" si="56"/>
        <v>54.69</v>
      </c>
      <c r="Q725" s="12" t="s">
        <v>8320</v>
      </c>
      <c r="R725" s="13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>
        <f t="shared" si="56"/>
        <v>51.63</v>
      </c>
      <c r="Q726" s="12" t="s">
        <v>8320</v>
      </c>
      <c r="R726" s="13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>
        <f t="shared" si="56"/>
        <v>143.36000000000001</v>
      </c>
      <c r="Q727" s="12" t="s">
        <v>8320</v>
      </c>
      <c r="R727" s="13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>
        <f t="shared" si="56"/>
        <v>72.430000000000007</v>
      </c>
      <c r="Q728" s="12" t="s">
        <v>8320</v>
      </c>
      <c r="R728" s="13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>
        <f t="shared" si="56"/>
        <v>36.53</v>
      </c>
      <c r="Q729" s="12" t="s">
        <v>8320</v>
      </c>
      <c r="R729" s="13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>
        <f t="shared" si="56"/>
        <v>60.9</v>
      </c>
      <c r="Q730" s="12" t="s">
        <v>8320</v>
      </c>
      <c r="R730" s="13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>
        <f t="shared" si="56"/>
        <v>43.55</v>
      </c>
      <c r="Q731" s="12" t="s">
        <v>8320</v>
      </c>
      <c r="R731" s="13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>
        <f t="shared" si="56"/>
        <v>99.77</v>
      </c>
      <c r="Q732" s="12" t="s">
        <v>8320</v>
      </c>
      <c r="R732" s="13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>
        <f t="shared" si="56"/>
        <v>88.73</v>
      </c>
      <c r="Q733" s="12" t="s">
        <v>8320</v>
      </c>
      <c r="R733" s="1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>
        <f t="shared" si="56"/>
        <v>4.92</v>
      </c>
      <c r="Q734" s="12" t="s">
        <v>8320</v>
      </c>
      <c r="R734" s="13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>
        <f t="shared" si="56"/>
        <v>17.82</v>
      </c>
      <c r="Q735" s="12" t="s">
        <v>8320</v>
      </c>
      <c r="R735" s="13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>
        <f t="shared" si="56"/>
        <v>187.19</v>
      </c>
      <c r="Q736" s="12" t="s">
        <v>8320</v>
      </c>
      <c r="R736" s="13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>
        <f t="shared" si="56"/>
        <v>234.81</v>
      </c>
      <c r="Q737" s="12" t="s">
        <v>8320</v>
      </c>
      <c r="R737" s="13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>
        <f t="shared" si="56"/>
        <v>105.05</v>
      </c>
      <c r="Q738" s="12" t="s">
        <v>8320</v>
      </c>
      <c r="R738" s="13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>
        <f t="shared" si="56"/>
        <v>56.67</v>
      </c>
      <c r="Q739" s="12" t="s">
        <v>8320</v>
      </c>
      <c r="R739" s="13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>
        <f t="shared" si="56"/>
        <v>39.049999999999997</v>
      </c>
      <c r="Q740" s="12" t="s">
        <v>8320</v>
      </c>
      <c r="R740" s="13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>
        <f t="shared" si="56"/>
        <v>68.349999999999994</v>
      </c>
      <c r="Q741" s="12" t="s">
        <v>8320</v>
      </c>
      <c r="R741" s="13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>
        <f t="shared" si="56"/>
        <v>169.58</v>
      </c>
      <c r="Q742" s="12" t="s">
        <v>8320</v>
      </c>
      <c r="R742" s="13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>
        <f t="shared" si="56"/>
        <v>141.41999999999999</v>
      </c>
      <c r="Q743" s="12" t="s">
        <v>8320</v>
      </c>
      <c r="R743" s="1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>
        <f t="shared" si="56"/>
        <v>67.39</v>
      </c>
      <c r="Q744" s="12" t="s">
        <v>8320</v>
      </c>
      <c r="R744" s="13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>
        <f t="shared" si="56"/>
        <v>54.27</v>
      </c>
      <c r="Q745" s="12" t="s">
        <v>8320</v>
      </c>
      <c r="R745" s="13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>
        <f t="shared" si="56"/>
        <v>82.52</v>
      </c>
      <c r="Q746" s="12" t="s">
        <v>8320</v>
      </c>
      <c r="R746" s="13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>
        <f t="shared" si="56"/>
        <v>53.73</v>
      </c>
      <c r="Q747" s="12" t="s">
        <v>8320</v>
      </c>
      <c r="R747" s="13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>
        <f t="shared" si="56"/>
        <v>34.21</v>
      </c>
      <c r="Q748" s="12" t="s">
        <v>8320</v>
      </c>
      <c r="R748" s="13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>
        <f t="shared" si="56"/>
        <v>127.33</v>
      </c>
      <c r="Q749" s="12" t="s">
        <v>8320</v>
      </c>
      <c r="R749" s="13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>
        <f t="shared" si="56"/>
        <v>45.57</v>
      </c>
      <c r="Q750" s="12" t="s">
        <v>8320</v>
      </c>
      <c r="R750" s="13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>
        <f t="shared" si="56"/>
        <v>95.96</v>
      </c>
      <c r="Q751" s="12" t="s">
        <v>8320</v>
      </c>
      <c r="R751" s="13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>
        <f t="shared" si="56"/>
        <v>77.27</v>
      </c>
      <c r="Q752" s="12" t="s">
        <v>8320</v>
      </c>
      <c r="R752" s="13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>
        <f t="shared" si="56"/>
        <v>57.34</v>
      </c>
      <c r="Q753" s="12" t="s">
        <v>8320</v>
      </c>
      <c r="R753" s="1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>
        <f t="shared" si="56"/>
        <v>53.19</v>
      </c>
      <c r="Q754" s="12" t="s">
        <v>8320</v>
      </c>
      <c r="R754" s="13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>
        <f t="shared" si="56"/>
        <v>492.31</v>
      </c>
      <c r="Q755" s="12" t="s">
        <v>8320</v>
      </c>
      <c r="R755" s="13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>
        <f t="shared" si="56"/>
        <v>42.35</v>
      </c>
      <c r="Q756" s="12" t="s">
        <v>8320</v>
      </c>
      <c r="R756" s="13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>
        <f t="shared" si="56"/>
        <v>37.47</v>
      </c>
      <c r="Q757" s="12" t="s">
        <v>8320</v>
      </c>
      <c r="R757" s="13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>
        <f t="shared" si="56"/>
        <v>37.450000000000003</v>
      </c>
      <c r="Q758" s="12" t="s">
        <v>8320</v>
      </c>
      <c r="R758" s="13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>
        <f t="shared" si="56"/>
        <v>33.06</v>
      </c>
      <c r="Q759" s="12" t="s">
        <v>8320</v>
      </c>
      <c r="R759" s="13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>
        <f t="shared" si="56"/>
        <v>134.21</v>
      </c>
      <c r="Q760" s="12" t="s">
        <v>8320</v>
      </c>
      <c r="R760" s="13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>
        <f t="shared" si="56"/>
        <v>51.47</v>
      </c>
      <c r="Q761" s="12" t="s">
        <v>8320</v>
      </c>
      <c r="R761" s="13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>
        <f t="shared" si="56"/>
        <v>0</v>
      </c>
      <c r="Q762" s="12" t="s">
        <v>8320</v>
      </c>
      <c r="R762" s="13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>
        <f t="shared" si="56"/>
        <v>39.17</v>
      </c>
      <c r="Q763" s="12" t="s">
        <v>8320</v>
      </c>
      <c r="R763" s="1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>
        <f t="shared" si="56"/>
        <v>0</v>
      </c>
      <c r="Q764" s="12" t="s">
        <v>8320</v>
      </c>
      <c r="R764" s="13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>
        <f t="shared" si="56"/>
        <v>5</v>
      </c>
      <c r="Q765" s="12" t="s">
        <v>8320</v>
      </c>
      <c r="R765" s="13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>
        <f t="shared" si="56"/>
        <v>0</v>
      </c>
      <c r="Q766" s="12" t="s">
        <v>8320</v>
      </c>
      <c r="R766" s="13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>
        <f t="shared" si="56"/>
        <v>57.3</v>
      </c>
      <c r="Q767" s="12" t="s">
        <v>8320</v>
      </c>
      <c r="R767" s="13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>
        <f t="shared" si="56"/>
        <v>0</v>
      </c>
      <c r="Q768" s="12" t="s">
        <v>8320</v>
      </c>
      <c r="R768" s="13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>
        <f t="shared" si="56"/>
        <v>59</v>
      </c>
      <c r="Q769" s="12" t="s">
        <v>8320</v>
      </c>
      <c r="R769" s="13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si="55"/>
        <v>0</v>
      </c>
      <c r="P770">
        <f t="shared" si="56"/>
        <v>0</v>
      </c>
      <c r="Q770" s="12" t="s">
        <v>8320</v>
      </c>
      <c r="R770" s="13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ref="O771:O834" si="60">IFERROR(ROUND(E771/D771*100,0),0)</f>
        <v>41</v>
      </c>
      <c r="P771">
        <f t="shared" ref="P771:P834" si="61">IFERROR(ROUND(E771/L771,2),0)</f>
        <v>31.85</v>
      </c>
      <c r="Q771" s="12" t="s">
        <v>8320</v>
      </c>
      <c r="R771" s="13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>
        <f t="shared" si="61"/>
        <v>0</v>
      </c>
      <c r="Q772" s="12" t="s">
        <v>8320</v>
      </c>
      <c r="R772" s="13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>
        <f t="shared" si="61"/>
        <v>10</v>
      </c>
      <c r="Q773" s="12" t="s">
        <v>8320</v>
      </c>
      <c r="R773" s="1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>
        <f t="shared" si="61"/>
        <v>50</v>
      </c>
      <c r="Q774" s="12" t="s">
        <v>8320</v>
      </c>
      <c r="R774" s="13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>
        <f t="shared" si="61"/>
        <v>16</v>
      </c>
      <c r="Q775" s="12" t="s">
        <v>8320</v>
      </c>
      <c r="R775" s="13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>
        <f t="shared" si="61"/>
        <v>39</v>
      </c>
      <c r="Q776" s="12" t="s">
        <v>8320</v>
      </c>
      <c r="R776" s="13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>
        <f t="shared" si="61"/>
        <v>34</v>
      </c>
      <c r="Q777" s="12" t="s">
        <v>8320</v>
      </c>
      <c r="R777" s="13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>
        <f t="shared" si="61"/>
        <v>63.12</v>
      </c>
      <c r="Q778" s="12" t="s">
        <v>8320</v>
      </c>
      <c r="R778" s="13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>
        <f t="shared" si="61"/>
        <v>7</v>
      </c>
      <c r="Q779" s="12" t="s">
        <v>8320</v>
      </c>
      <c r="R779" s="13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>
        <f t="shared" si="61"/>
        <v>2</v>
      </c>
      <c r="Q780" s="12" t="s">
        <v>8320</v>
      </c>
      <c r="R780" s="13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>
        <f t="shared" si="61"/>
        <v>66.67</v>
      </c>
      <c r="Q781" s="12" t="s">
        <v>8320</v>
      </c>
      <c r="R781" s="13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>
        <f t="shared" si="61"/>
        <v>38.520000000000003</v>
      </c>
      <c r="Q782" s="12" t="s">
        <v>8323</v>
      </c>
      <c r="R782" s="13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>
        <f t="shared" si="61"/>
        <v>42.61</v>
      </c>
      <c r="Q783" s="12" t="s">
        <v>8323</v>
      </c>
      <c r="R783" s="1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>
        <f t="shared" si="61"/>
        <v>50</v>
      </c>
      <c r="Q784" s="12" t="s">
        <v>8323</v>
      </c>
      <c r="R784" s="13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>
        <f t="shared" si="61"/>
        <v>63.49</v>
      </c>
      <c r="Q785" s="12" t="s">
        <v>8323</v>
      </c>
      <c r="R785" s="13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>
        <f t="shared" si="61"/>
        <v>102.5</v>
      </c>
      <c r="Q786" s="12" t="s">
        <v>8323</v>
      </c>
      <c r="R786" s="13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>
        <f t="shared" si="61"/>
        <v>31.14</v>
      </c>
      <c r="Q787" s="12" t="s">
        <v>8323</v>
      </c>
      <c r="R787" s="13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>
        <f t="shared" si="61"/>
        <v>162.27000000000001</v>
      </c>
      <c r="Q788" s="12" t="s">
        <v>8323</v>
      </c>
      <c r="R788" s="13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>
        <f t="shared" si="61"/>
        <v>80.59</v>
      </c>
      <c r="Q789" s="12" t="s">
        <v>8323</v>
      </c>
      <c r="R789" s="13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>
        <f t="shared" si="61"/>
        <v>59.85</v>
      </c>
      <c r="Q790" s="12" t="s">
        <v>8323</v>
      </c>
      <c r="R790" s="13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>
        <f t="shared" si="61"/>
        <v>132.86000000000001</v>
      </c>
      <c r="Q791" s="12" t="s">
        <v>8323</v>
      </c>
      <c r="R791" s="13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>
        <f t="shared" si="61"/>
        <v>92.55</v>
      </c>
      <c r="Q792" s="12" t="s">
        <v>8323</v>
      </c>
      <c r="R792" s="13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>
        <f t="shared" si="61"/>
        <v>60.86</v>
      </c>
      <c r="Q793" s="12" t="s">
        <v>8323</v>
      </c>
      <c r="R793" s="1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>
        <f t="shared" si="61"/>
        <v>41.85</v>
      </c>
      <c r="Q794" s="12" t="s">
        <v>8323</v>
      </c>
      <c r="R794" s="13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>
        <f t="shared" si="61"/>
        <v>88.33</v>
      </c>
      <c r="Q795" s="12" t="s">
        <v>8323</v>
      </c>
      <c r="R795" s="13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>
        <f t="shared" si="61"/>
        <v>158.96</v>
      </c>
      <c r="Q796" s="12" t="s">
        <v>8323</v>
      </c>
      <c r="R796" s="13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>
        <f t="shared" si="61"/>
        <v>85.05</v>
      </c>
      <c r="Q797" s="12" t="s">
        <v>8323</v>
      </c>
      <c r="R797" s="13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>
        <f t="shared" si="61"/>
        <v>112.61</v>
      </c>
      <c r="Q798" s="12" t="s">
        <v>8323</v>
      </c>
      <c r="R798" s="13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>
        <f t="shared" si="61"/>
        <v>45.44</v>
      </c>
      <c r="Q799" s="12" t="s">
        <v>8323</v>
      </c>
      <c r="R799" s="13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>
        <f t="shared" si="61"/>
        <v>46.22</v>
      </c>
      <c r="Q800" s="12" t="s">
        <v>8323</v>
      </c>
      <c r="R800" s="13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>
        <f t="shared" si="61"/>
        <v>178.61</v>
      </c>
      <c r="Q801" s="12" t="s">
        <v>8323</v>
      </c>
      <c r="R801" s="13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>
        <f t="shared" si="61"/>
        <v>40.75</v>
      </c>
      <c r="Q802" s="12" t="s">
        <v>8323</v>
      </c>
      <c r="R802" s="13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>
        <f t="shared" si="61"/>
        <v>43.73</v>
      </c>
      <c r="Q803" s="12" t="s">
        <v>8323</v>
      </c>
      <c r="R803" s="1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>
        <f t="shared" si="61"/>
        <v>81.069999999999993</v>
      </c>
      <c r="Q804" s="12" t="s">
        <v>8323</v>
      </c>
      <c r="R804" s="13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>
        <f t="shared" si="61"/>
        <v>74.61</v>
      </c>
      <c r="Q805" s="12" t="s">
        <v>8323</v>
      </c>
      <c r="R805" s="13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>
        <f t="shared" si="61"/>
        <v>305.56</v>
      </c>
      <c r="Q806" s="12" t="s">
        <v>8323</v>
      </c>
      <c r="R806" s="13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>
        <f t="shared" si="61"/>
        <v>58.33</v>
      </c>
      <c r="Q807" s="12" t="s">
        <v>8323</v>
      </c>
      <c r="R807" s="13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>
        <f t="shared" si="61"/>
        <v>117.68</v>
      </c>
      <c r="Q808" s="12" t="s">
        <v>8323</v>
      </c>
      <c r="R808" s="13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>
        <f t="shared" si="61"/>
        <v>73.77</v>
      </c>
      <c r="Q809" s="12" t="s">
        <v>8323</v>
      </c>
      <c r="R809" s="13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>
        <f t="shared" si="61"/>
        <v>104.65</v>
      </c>
      <c r="Q810" s="12" t="s">
        <v>8323</v>
      </c>
      <c r="R810" s="13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>
        <f t="shared" si="61"/>
        <v>79.83</v>
      </c>
      <c r="Q811" s="12" t="s">
        <v>8323</v>
      </c>
      <c r="R811" s="13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>
        <f t="shared" si="61"/>
        <v>58.33</v>
      </c>
      <c r="Q812" s="12" t="s">
        <v>8323</v>
      </c>
      <c r="R812" s="13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>
        <f t="shared" si="61"/>
        <v>86.67</v>
      </c>
      <c r="Q813" s="12" t="s">
        <v>8323</v>
      </c>
      <c r="R813" s="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>
        <f t="shared" si="61"/>
        <v>27.61</v>
      </c>
      <c r="Q814" s="12" t="s">
        <v>8323</v>
      </c>
      <c r="R814" s="13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>
        <f t="shared" si="61"/>
        <v>25</v>
      </c>
      <c r="Q815" s="12" t="s">
        <v>8323</v>
      </c>
      <c r="R815" s="13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>
        <f t="shared" si="61"/>
        <v>45.46</v>
      </c>
      <c r="Q816" s="12" t="s">
        <v>8323</v>
      </c>
      <c r="R816" s="13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>
        <f t="shared" si="61"/>
        <v>99.53</v>
      </c>
      <c r="Q817" s="12" t="s">
        <v>8323</v>
      </c>
      <c r="R817" s="13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>
        <f t="shared" si="61"/>
        <v>39.31</v>
      </c>
      <c r="Q818" s="12" t="s">
        <v>8323</v>
      </c>
      <c r="R818" s="13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>
        <f t="shared" si="61"/>
        <v>89.42</v>
      </c>
      <c r="Q819" s="12" t="s">
        <v>8323</v>
      </c>
      <c r="R819" s="13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>
        <f t="shared" si="61"/>
        <v>28.68</v>
      </c>
      <c r="Q820" s="12" t="s">
        <v>8323</v>
      </c>
      <c r="R820" s="13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>
        <f t="shared" si="61"/>
        <v>31.07</v>
      </c>
      <c r="Q821" s="12" t="s">
        <v>8323</v>
      </c>
      <c r="R821" s="13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>
        <f t="shared" si="61"/>
        <v>70.55</v>
      </c>
      <c r="Q822" s="12" t="s">
        <v>8323</v>
      </c>
      <c r="R822" s="13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>
        <f t="shared" si="61"/>
        <v>224.13</v>
      </c>
      <c r="Q823" s="12" t="s">
        <v>8323</v>
      </c>
      <c r="R823" s="1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>
        <f t="shared" si="61"/>
        <v>51.81</v>
      </c>
      <c r="Q824" s="12" t="s">
        <v>8323</v>
      </c>
      <c r="R824" s="13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>
        <f t="shared" si="61"/>
        <v>43.52</v>
      </c>
      <c r="Q825" s="12" t="s">
        <v>8323</v>
      </c>
      <c r="R825" s="13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>
        <f t="shared" si="61"/>
        <v>39.82</v>
      </c>
      <c r="Q826" s="12" t="s">
        <v>8323</v>
      </c>
      <c r="R826" s="13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>
        <f t="shared" si="61"/>
        <v>126.81</v>
      </c>
      <c r="Q827" s="12" t="s">
        <v>8323</v>
      </c>
      <c r="R827" s="13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>
        <f t="shared" si="61"/>
        <v>113.88</v>
      </c>
      <c r="Q828" s="12" t="s">
        <v>8323</v>
      </c>
      <c r="R828" s="13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>
        <f t="shared" si="61"/>
        <v>28.18</v>
      </c>
      <c r="Q829" s="12" t="s">
        <v>8323</v>
      </c>
      <c r="R829" s="13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>
        <f t="shared" si="61"/>
        <v>36.61</v>
      </c>
      <c r="Q830" s="12" t="s">
        <v>8323</v>
      </c>
      <c r="R830" s="13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>
        <f t="shared" si="61"/>
        <v>32.5</v>
      </c>
      <c r="Q831" s="12" t="s">
        <v>8323</v>
      </c>
      <c r="R831" s="13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>
        <f t="shared" si="61"/>
        <v>60.66</v>
      </c>
      <c r="Q832" s="12" t="s">
        <v>8323</v>
      </c>
      <c r="R832" s="13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>
        <f t="shared" si="61"/>
        <v>175</v>
      </c>
      <c r="Q833" s="12" t="s">
        <v>8323</v>
      </c>
      <c r="R833" s="1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si="60"/>
        <v>101</v>
      </c>
      <c r="P834">
        <f t="shared" si="61"/>
        <v>97.99</v>
      </c>
      <c r="Q834" s="12" t="s">
        <v>8323</v>
      </c>
      <c r="R834" s="13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ref="O835:O898" si="65">IFERROR(ROUND(E835/D835*100,0),0)</f>
        <v>102</v>
      </c>
      <c r="P835">
        <f t="shared" ref="P835:P898" si="66">IFERROR(ROUND(E835/L835,2),0)</f>
        <v>148.78</v>
      </c>
      <c r="Q835" s="12" t="s">
        <v>8323</v>
      </c>
      <c r="R835" s="13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>
        <f t="shared" si="66"/>
        <v>96.08</v>
      </c>
      <c r="Q836" s="12" t="s">
        <v>8323</v>
      </c>
      <c r="R836" s="13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>
        <f t="shared" si="66"/>
        <v>58.63</v>
      </c>
      <c r="Q837" s="12" t="s">
        <v>8323</v>
      </c>
      <c r="R837" s="13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>
        <f t="shared" si="66"/>
        <v>109.71</v>
      </c>
      <c r="Q838" s="12" t="s">
        <v>8323</v>
      </c>
      <c r="R838" s="13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>
        <f t="shared" si="66"/>
        <v>49.11</v>
      </c>
      <c r="Q839" s="12" t="s">
        <v>8323</v>
      </c>
      <c r="R839" s="13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>
        <f t="shared" si="66"/>
        <v>47.67</v>
      </c>
      <c r="Q840" s="12" t="s">
        <v>8323</v>
      </c>
      <c r="R840" s="13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>
        <f t="shared" si="66"/>
        <v>60.74</v>
      </c>
      <c r="Q841" s="12" t="s">
        <v>8323</v>
      </c>
      <c r="R841" s="13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>
        <f t="shared" si="66"/>
        <v>63.38</v>
      </c>
      <c r="Q842" s="12" t="s">
        <v>8323</v>
      </c>
      <c r="R842" s="13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>
        <f t="shared" si="66"/>
        <v>53.89</v>
      </c>
      <c r="Q843" s="12" t="s">
        <v>8323</v>
      </c>
      <c r="R843" s="1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>
        <f t="shared" si="66"/>
        <v>66.87</v>
      </c>
      <c r="Q844" s="12" t="s">
        <v>8323</v>
      </c>
      <c r="R844" s="13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>
        <f t="shared" si="66"/>
        <v>63.1</v>
      </c>
      <c r="Q845" s="12" t="s">
        <v>8323</v>
      </c>
      <c r="R845" s="13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>
        <f t="shared" si="66"/>
        <v>36.630000000000003</v>
      </c>
      <c r="Q846" s="12" t="s">
        <v>8323</v>
      </c>
      <c r="R846" s="13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>
        <f t="shared" si="66"/>
        <v>34.01</v>
      </c>
      <c r="Q847" s="12" t="s">
        <v>8323</v>
      </c>
      <c r="R847" s="13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>
        <f t="shared" si="66"/>
        <v>28.55</v>
      </c>
      <c r="Q848" s="12" t="s">
        <v>8323</v>
      </c>
      <c r="R848" s="13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>
        <f t="shared" si="66"/>
        <v>10</v>
      </c>
      <c r="Q849" s="12" t="s">
        <v>8323</v>
      </c>
      <c r="R849" s="13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>
        <f t="shared" si="66"/>
        <v>18.75</v>
      </c>
      <c r="Q850" s="12" t="s">
        <v>8323</v>
      </c>
      <c r="R850" s="13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>
        <f t="shared" si="66"/>
        <v>41.7</v>
      </c>
      <c r="Q851" s="12" t="s">
        <v>8323</v>
      </c>
      <c r="R851" s="13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>
        <f t="shared" si="66"/>
        <v>46.67</v>
      </c>
      <c r="Q852" s="12" t="s">
        <v>8323</v>
      </c>
      <c r="R852" s="13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>
        <f t="shared" si="66"/>
        <v>37.270000000000003</v>
      </c>
      <c r="Q853" s="12" t="s">
        <v>8323</v>
      </c>
      <c r="R853" s="1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>
        <f t="shared" si="66"/>
        <v>59.26</v>
      </c>
      <c r="Q854" s="12" t="s">
        <v>8323</v>
      </c>
      <c r="R854" s="13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>
        <f t="shared" si="66"/>
        <v>30</v>
      </c>
      <c r="Q855" s="12" t="s">
        <v>8323</v>
      </c>
      <c r="R855" s="13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>
        <f t="shared" si="66"/>
        <v>65.86</v>
      </c>
      <c r="Q856" s="12" t="s">
        <v>8323</v>
      </c>
      <c r="R856" s="13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>
        <f t="shared" si="66"/>
        <v>31.91</v>
      </c>
      <c r="Q857" s="12" t="s">
        <v>8323</v>
      </c>
      <c r="R857" s="13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>
        <f t="shared" si="66"/>
        <v>19.46</v>
      </c>
      <c r="Q858" s="12" t="s">
        <v>8323</v>
      </c>
      <c r="R858" s="13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>
        <f t="shared" si="66"/>
        <v>50</v>
      </c>
      <c r="Q859" s="12" t="s">
        <v>8323</v>
      </c>
      <c r="R859" s="13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>
        <f t="shared" si="66"/>
        <v>22.74</v>
      </c>
      <c r="Q860" s="12" t="s">
        <v>8323</v>
      </c>
      <c r="R860" s="13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>
        <f t="shared" si="66"/>
        <v>42.72</v>
      </c>
      <c r="Q861" s="12" t="s">
        <v>8323</v>
      </c>
      <c r="R861" s="13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>
        <f t="shared" si="66"/>
        <v>52.92</v>
      </c>
      <c r="Q862" s="12" t="s">
        <v>8323</v>
      </c>
      <c r="R862" s="13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>
        <f t="shared" si="66"/>
        <v>50.5</v>
      </c>
      <c r="Q863" s="12" t="s">
        <v>8323</v>
      </c>
      <c r="R863" s="1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>
        <f t="shared" si="66"/>
        <v>42.5</v>
      </c>
      <c r="Q864" s="12" t="s">
        <v>8323</v>
      </c>
      <c r="R864" s="13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>
        <f t="shared" si="66"/>
        <v>18</v>
      </c>
      <c r="Q865" s="12" t="s">
        <v>8323</v>
      </c>
      <c r="R865" s="13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>
        <f t="shared" si="66"/>
        <v>34.18</v>
      </c>
      <c r="Q866" s="12" t="s">
        <v>8323</v>
      </c>
      <c r="R866" s="13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>
        <f t="shared" si="66"/>
        <v>22.5</v>
      </c>
      <c r="Q867" s="12" t="s">
        <v>8323</v>
      </c>
      <c r="R867" s="13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>
        <f t="shared" si="66"/>
        <v>58.18</v>
      </c>
      <c r="Q868" s="12" t="s">
        <v>8323</v>
      </c>
      <c r="R868" s="13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>
        <f t="shared" si="66"/>
        <v>109.18</v>
      </c>
      <c r="Q869" s="12" t="s">
        <v>8323</v>
      </c>
      <c r="R869" s="13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>
        <f t="shared" si="66"/>
        <v>50</v>
      </c>
      <c r="Q870" s="12" t="s">
        <v>8323</v>
      </c>
      <c r="R870" s="13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>
        <f t="shared" si="66"/>
        <v>346.67</v>
      </c>
      <c r="Q871" s="12" t="s">
        <v>8323</v>
      </c>
      <c r="R871" s="13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>
        <f t="shared" si="66"/>
        <v>12.4</v>
      </c>
      <c r="Q872" s="12" t="s">
        <v>8323</v>
      </c>
      <c r="R872" s="13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>
        <f t="shared" si="66"/>
        <v>27.08</v>
      </c>
      <c r="Q873" s="12" t="s">
        <v>8323</v>
      </c>
      <c r="R873" s="1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>
        <f t="shared" si="66"/>
        <v>32.5</v>
      </c>
      <c r="Q874" s="12" t="s">
        <v>8323</v>
      </c>
      <c r="R874" s="13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>
        <f t="shared" si="66"/>
        <v>9</v>
      </c>
      <c r="Q875" s="12" t="s">
        <v>8323</v>
      </c>
      <c r="R875" s="13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>
        <f t="shared" si="66"/>
        <v>34.76</v>
      </c>
      <c r="Q876" s="12" t="s">
        <v>8323</v>
      </c>
      <c r="R876" s="13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>
        <f t="shared" si="66"/>
        <v>0</v>
      </c>
      <c r="Q877" s="12" t="s">
        <v>8323</v>
      </c>
      <c r="R877" s="13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>
        <f t="shared" si="66"/>
        <v>28.58</v>
      </c>
      <c r="Q878" s="12" t="s">
        <v>8323</v>
      </c>
      <c r="R878" s="13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>
        <f t="shared" si="66"/>
        <v>46.59</v>
      </c>
      <c r="Q879" s="12" t="s">
        <v>8323</v>
      </c>
      <c r="R879" s="13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>
        <f t="shared" si="66"/>
        <v>32.5</v>
      </c>
      <c r="Q880" s="12" t="s">
        <v>8323</v>
      </c>
      <c r="R880" s="13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>
        <f t="shared" si="66"/>
        <v>21.47</v>
      </c>
      <c r="Q881" s="12" t="s">
        <v>8323</v>
      </c>
      <c r="R881" s="13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>
        <f t="shared" si="66"/>
        <v>14.13</v>
      </c>
      <c r="Q882" s="12" t="s">
        <v>8323</v>
      </c>
      <c r="R882" s="13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>
        <f t="shared" si="66"/>
        <v>30</v>
      </c>
      <c r="Q883" s="12" t="s">
        <v>8323</v>
      </c>
      <c r="R883" s="1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>
        <f t="shared" si="66"/>
        <v>21.57</v>
      </c>
      <c r="Q884" s="12" t="s">
        <v>8323</v>
      </c>
      <c r="R884" s="13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>
        <f t="shared" si="66"/>
        <v>83.38</v>
      </c>
      <c r="Q885" s="12" t="s">
        <v>8323</v>
      </c>
      <c r="R885" s="13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>
        <f t="shared" si="66"/>
        <v>10</v>
      </c>
      <c r="Q886" s="12" t="s">
        <v>8323</v>
      </c>
      <c r="R886" s="13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>
        <f t="shared" si="66"/>
        <v>35.71</v>
      </c>
      <c r="Q887" s="12" t="s">
        <v>8323</v>
      </c>
      <c r="R887" s="13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>
        <f t="shared" si="66"/>
        <v>29.29</v>
      </c>
      <c r="Q888" s="12" t="s">
        <v>8323</v>
      </c>
      <c r="R888" s="13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>
        <f t="shared" si="66"/>
        <v>0</v>
      </c>
      <c r="Q889" s="12" t="s">
        <v>8323</v>
      </c>
      <c r="R889" s="13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>
        <f t="shared" si="66"/>
        <v>18</v>
      </c>
      <c r="Q890" s="12" t="s">
        <v>8323</v>
      </c>
      <c r="R890" s="13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>
        <f t="shared" si="66"/>
        <v>73.760000000000005</v>
      </c>
      <c r="Q891" s="12" t="s">
        <v>8323</v>
      </c>
      <c r="R891" s="13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>
        <f t="shared" si="66"/>
        <v>31.25</v>
      </c>
      <c r="Q892" s="12" t="s">
        <v>8323</v>
      </c>
      <c r="R892" s="13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>
        <f t="shared" si="66"/>
        <v>28.89</v>
      </c>
      <c r="Q893" s="12" t="s">
        <v>8323</v>
      </c>
      <c r="R893" s="1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>
        <f t="shared" si="66"/>
        <v>143.82</v>
      </c>
      <c r="Q894" s="12" t="s">
        <v>8323</v>
      </c>
      <c r="R894" s="13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>
        <f t="shared" si="66"/>
        <v>40</v>
      </c>
      <c r="Q895" s="12" t="s">
        <v>8323</v>
      </c>
      <c r="R895" s="13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>
        <f t="shared" si="66"/>
        <v>147.81</v>
      </c>
      <c r="Q896" s="12" t="s">
        <v>8323</v>
      </c>
      <c r="R896" s="13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>
        <f t="shared" si="66"/>
        <v>27.86</v>
      </c>
      <c r="Q897" s="12" t="s">
        <v>8323</v>
      </c>
      <c r="R897" s="13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si="65"/>
        <v>40</v>
      </c>
      <c r="P898">
        <f t="shared" si="66"/>
        <v>44.44</v>
      </c>
      <c r="Q898" s="12" t="s">
        <v>8323</v>
      </c>
      <c r="R898" s="13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ref="O899:O962" si="70">IFERROR(ROUND(E899/D899*100,0),0)</f>
        <v>0</v>
      </c>
      <c r="P899">
        <f t="shared" ref="P899:P962" si="71">IFERROR(ROUND(E899/L899,2),0)</f>
        <v>0</v>
      </c>
      <c r="Q899" s="12" t="s">
        <v>8323</v>
      </c>
      <c r="R899" s="13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>
        <f t="shared" si="71"/>
        <v>35</v>
      </c>
      <c r="Q900" s="12" t="s">
        <v>8323</v>
      </c>
      <c r="R900" s="13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>
        <f t="shared" si="71"/>
        <v>35</v>
      </c>
      <c r="Q901" s="12" t="s">
        <v>8323</v>
      </c>
      <c r="R901" s="13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>
        <f t="shared" si="71"/>
        <v>10.5</v>
      </c>
      <c r="Q902" s="12" t="s">
        <v>8323</v>
      </c>
      <c r="R902" s="13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>
        <f t="shared" si="71"/>
        <v>0</v>
      </c>
      <c r="Q903" s="12" t="s">
        <v>8323</v>
      </c>
      <c r="R903" s="1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>
        <f t="shared" si="71"/>
        <v>30</v>
      </c>
      <c r="Q904" s="12" t="s">
        <v>8323</v>
      </c>
      <c r="R904" s="13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>
        <f t="shared" si="71"/>
        <v>40</v>
      </c>
      <c r="Q905" s="12" t="s">
        <v>8323</v>
      </c>
      <c r="R905" s="13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>
        <f t="shared" si="71"/>
        <v>50.33</v>
      </c>
      <c r="Q906" s="12" t="s">
        <v>8323</v>
      </c>
      <c r="R906" s="13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>
        <f t="shared" si="71"/>
        <v>32.67</v>
      </c>
      <c r="Q907" s="12" t="s">
        <v>8323</v>
      </c>
      <c r="R907" s="13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>
        <f t="shared" si="71"/>
        <v>0</v>
      </c>
      <c r="Q908" s="12" t="s">
        <v>8323</v>
      </c>
      <c r="R908" s="13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>
        <f t="shared" si="71"/>
        <v>0</v>
      </c>
      <c r="Q909" s="12" t="s">
        <v>8323</v>
      </c>
      <c r="R909" s="13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>
        <f t="shared" si="71"/>
        <v>0</v>
      </c>
      <c r="Q910" s="12" t="s">
        <v>8323</v>
      </c>
      <c r="R910" s="13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>
        <f t="shared" si="71"/>
        <v>65</v>
      </c>
      <c r="Q911" s="12" t="s">
        <v>8323</v>
      </c>
      <c r="R911" s="13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>
        <f t="shared" si="71"/>
        <v>24.6</v>
      </c>
      <c r="Q912" s="12" t="s">
        <v>8323</v>
      </c>
      <c r="R912" s="13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>
        <f t="shared" si="71"/>
        <v>0</v>
      </c>
      <c r="Q913" s="12" t="s">
        <v>8323</v>
      </c>
      <c r="R913" s="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>
        <f t="shared" si="71"/>
        <v>15</v>
      </c>
      <c r="Q914" s="12" t="s">
        <v>8323</v>
      </c>
      <c r="R914" s="13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>
        <f t="shared" si="71"/>
        <v>82.58</v>
      </c>
      <c r="Q915" s="12" t="s">
        <v>8323</v>
      </c>
      <c r="R915" s="13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>
        <f t="shared" si="71"/>
        <v>0</v>
      </c>
      <c r="Q916" s="12" t="s">
        <v>8323</v>
      </c>
      <c r="R916" s="13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>
        <f t="shared" si="71"/>
        <v>41.67</v>
      </c>
      <c r="Q917" s="12" t="s">
        <v>8323</v>
      </c>
      <c r="R917" s="13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>
        <f t="shared" si="71"/>
        <v>0</v>
      </c>
      <c r="Q918" s="12" t="s">
        <v>8323</v>
      </c>
      <c r="R918" s="13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>
        <f t="shared" si="71"/>
        <v>30</v>
      </c>
      <c r="Q919" s="12" t="s">
        <v>8323</v>
      </c>
      <c r="R919" s="13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>
        <f t="shared" si="71"/>
        <v>19.600000000000001</v>
      </c>
      <c r="Q920" s="12" t="s">
        <v>8323</v>
      </c>
      <c r="R920" s="13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>
        <f t="shared" si="71"/>
        <v>100</v>
      </c>
      <c r="Q921" s="12" t="s">
        <v>8323</v>
      </c>
      <c r="R921" s="13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>
        <f t="shared" si="71"/>
        <v>0</v>
      </c>
      <c r="Q922" s="12" t="s">
        <v>8323</v>
      </c>
      <c r="R922" s="13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>
        <f t="shared" si="71"/>
        <v>231.75</v>
      </c>
      <c r="Q923" s="12" t="s">
        <v>8323</v>
      </c>
      <c r="R923" s="1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>
        <f t="shared" si="71"/>
        <v>189.33</v>
      </c>
      <c r="Q924" s="12" t="s">
        <v>8323</v>
      </c>
      <c r="R924" s="13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>
        <f t="shared" si="71"/>
        <v>55</v>
      </c>
      <c r="Q925" s="12" t="s">
        <v>8323</v>
      </c>
      <c r="R925" s="13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>
        <f t="shared" si="71"/>
        <v>21.8</v>
      </c>
      <c r="Q926" s="12" t="s">
        <v>8323</v>
      </c>
      <c r="R926" s="13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>
        <f t="shared" si="71"/>
        <v>32</v>
      </c>
      <c r="Q927" s="12" t="s">
        <v>8323</v>
      </c>
      <c r="R927" s="13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>
        <f t="shared" si="71"/>
        <v>0</v>
      </c>
      <c r="Q928" s="12" t="s">
        <v>8323</v>
      </c>
      <c r="R928" s="13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>
        <f t="shared" si="71"/>
        <v>0</v>
      </c>
      <c r="Q929" s="12" t="s">
        <v>8323</v>
      </c>
      <c r="R929" s="13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>
        <f t="shared" si="71"/>
        <v>56.25</v>
      </c>
      <c r="Q930" s="12" t="s">
        <v>8323</v>
      </c>
      <c r="R930" s="13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>
        <f t="shared" si="71"/>
        <v>0</v>
      </c>
      <c r="Q931" s="12" t="s">
        <v>8323</v>
      </c>
      <c r="R931" s="13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>
        <f t="shared" si="71"/>
        <v>69</v>
      </c>
      <c r="Q932" s="12" t="s">
        <v>8323</v>
      </c>
      <c r="R932" s="13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>
        <f t="shared" si="71"/>
        <v>18.71</v>
      </c>
      <c r="Q933" s="12" t="s">
        <v>8323</v>
      </c>
      <c r="R933" s="1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>
        <f t="shared" si="71"/>
        <v>46.03</v>
      </c>
      <c r="Q934" s="12" t="s">
        <v>8323</v>
      </c>
      <c r="R934" s="13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>
        <f t="shared" si="71"/>
        <v>60</v>
      </c>
      <c r="Q935" s="12" t="s">
        <v>8323</v>
      </c>
      <c r="R935" s="13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>
        <f t="shared" si="71"/>
        <v>50.67</v>
      </c>
      <c r="Q936" s="12" t="s">
        <v>8323</v>
      </c>
      <c r="R936" s="13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>
        <f t="shared" si="71"/>
        <v>25</v>
      </c>
      <c r="Q937" s="12" t="s">
        <v>8323</v>
      </c>
      <c r="R937" s="13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>
        <f t="shared" si="71"/>
        <v>0</v>
      </c>
      <c r="Q938" s="12" t="s">
        <v>8323</v>
      </c>
      <c r="R938" s="13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>
        <f t="shared" si="71"/>
        <v>20</v>
      </c>
      <c r="Q939" s="12" t="s">
        <v>8323</v>
      </c>
      <c r="R939" s="13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>
        <f t="shared" si="71"/>
        <v>25</v>
      </c>
      <c r="Q940" s="12" t="s">
        <v>8323</v>
      </c>
      <c r="R940" s="13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>
        <f t="shared" si="71"/>
        <v>20</v>
      </c>
      <c r="Q941" s="12" t="s">
        <v>8323</v>
      </c>
      <c r="R941" s="13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>
        <f t="shared" si="71"/>
        <v>110.29</v>
      </c>
      <c r="Q942" s="12" t="s">
        <v>8317</v>
      </c>
      <c r="R942" s="13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>
        <f t="shared" si="71"/>
        <v>37.450000000000003</v>
      </c>
      <c r="Q943" s="12" t="s">
        <v>8317</v>
      </c>
      <c r="R943" s="1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>
        <f t="shared" si="71"/>
        <v>41.75</v>
      </c>
      <c r="Q944" s="12" t="s">
        <v>8317</v>
      </c>
      <c r="R944" s="13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>
        <f t="shared" si="71"/>
        <v>24.08</v>
      </c>
      <c r="Q945" s="12" t="s">
        <v>8317</v>
      </c>
      <c r="R945" s="13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>
        <f t="shared" si="71"/>
        <v>69.41</v>
      </c>
      <c r="Q946" s="12" t="s">
        <v>8317</v>
      </c>
      <c r="R946" s="13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>
        <f t="shared" si="71"/>
        <v>155.25</v>
      </c>
      <c r="Q947" s="12" t="s">
        <v>8317</v>
      </c>
      <c r="R947" s="13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>
        <f t="shared" si="71"/>
        <v>57.2</v>
      </c>
      <c r="Q948" s="12" t="s">
        <v>8317</v>
      </c>
      <c r="R948" s="13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>
        <f t="shared" si="71"/>
        <v>0</v>
      </c>
      <c r="Q949" s="12" t="s">
        <v>8317</v>
      </c>
      <c r="R949" s="13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>
        <f t="shared" si="71"/>
        <v>60</v>
      </c>
      <c r="Q950" s="12" t="s">
        <v>8317</v>
      </c>
      <c r="R950" s="13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>
        <f t="shared" si="71"/>
        <v>39</v>
      </c>
      <c r="Q951" s="12" t="s">
        <v>8317</v>
      </c>
      <c r="R951" s="13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>
        <f t="shared" si="71"/>
        <v>58.42</v>
      </c>
      <c r="Q952" s="12" t="s">
        <v>8317</v>
      </c>
      <c r="R952" s="13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>
        <f t="shared" si="71"/>
        <v>158.63999999999999</v>
      </c>
      <c r="Q953" s="12" t="s">
        <v>8317</v>
      </c>
      <c r="R953" s="1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>
        <f t="shared" si="71"/>
        <v>99.86</v>
      </c>
      <c r="Q954" s="12" t="s">
        <v>8317</v>
      </c>
      <c r="R954" s="13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>
        <f t="shared" si="71"/>
        <v>25.2</v>
      </c>
      <c r="Q955" s="12" t="s">
        <v>8317</v>
      </c>
      <c r="R955" s="13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>
        <f t="shared" si="71"/>
        <v>89.19</v>
      </c>
      <c r="Q956" s="12" t="s">
        <v>8317</v>
      </c>
      <c r="R956" s="13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>
        <f t="shared" si="71"/>
        <v>182.62</v>
      </c>
      <c r="Q957" s="12" t="s">
        <v>8317</v>
      </c>
      <c r="R957" s="13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>
        <f t="shared" si="71"/>
        <v>50.65</v>
      </c>
      <c r="Q958" s="12" t="s">
        <v>8317</v>
      </c>
      <c r="R958" s="13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>
        <f t="shared" si="71"/>
        <v>33.29</v>
      </c>
      <c r="Q959" s="12" t="s">
        <v>8317</v>
      </c>
      <c r="R959" s="13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>
        <f t="shared" si="71"/>
        <v>51.82</v>
      </c>
      <c r="Q960" s="12" t="s">
        <v>8317</v>
      </c>
      <c r="R960" s="13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>
        <f t="shared" si="71"/>
        <v>113.63</v>
      </c>
      <c r="Q961" s="12" t="s">
        <v>8317</v>
      </c>
      <c r="R961" s="13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si="70"/>
        <v>46</v>
      </c>
      <c r="P962">
        <f t="shared" si="71"/>
        <v>136.46</v>
      </c>
      <c r="Q962" s="12" t="s">
        <v>8317</v>
      </c>
      <c r="R962" s="13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ref="O963:O1026" si="75">IFERROR(ROUND(E963/D963*100,0),0)</f>
        <v>42</v>
      </c>
      <c r="P963">
        <f t="shared" ref="P963:P1026" si="76">IFERROR(ROUND(E963/L963,2),0)</f>
        <v>364.35</v>
      </c>
      <c r="Q963" s="12" t="s">
        <v>8317</v>
      </c>
      <c r="R963" s="1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>
        <f t="shared" si="76"/>
        <v>19.239999999999998</v>
      </c>
      <c r="Q964" s="12" t="s">
        <v>8317</v>
      </c>
      <c r="R964" s="13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>
        <f t="shared" si="76"/>
        <v>41.89</v>
      </c>
      <c r="Q965" s="12" t="s">
        <v>8317</v>
      </c>
      <c r="R965" s="13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>
        <f t="shared" si="76"/>
        <v>30.31</v>
      </c>
      <c r="Q966" s="12" t="s">
        <v>8317</v>
      </c>
      <c r="R966" s="13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>
        <f t="shared" si="76"/>
        <v>49.67</v>
      </c>
      <c r="Q967" s="12" t="s">
        <v>8317</v>
      </c>
      <c r="R967" s="13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>
        <f t="shared" si="76"/>
        <v>59.2</v>
      </c>
      <c r="Q968" s="12" t="s">
        <v>8317</v>
      </c>
      <c r="R968" s="13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>
        <f t="shared" si="76"/>
        <v>43.98</v>
      </c>
      <c r="Q969" s="12" t="s">
        <v>8317</v>
      </c>
      <c r="R969" s="13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>
        <f t="shared" si="76"/>
        <v>26.5</v>
      </c>
      <c r="Q970" s="12" t="s">
        <v>8317</v>
      </c>
      <c r="R970" s="13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>
        <f t="shared" si="76"/>
        <v>1272.73</v>
      </c>
      <c r="Q971" s="12" t="s">
        <v>8317</v>
      </c>
      <c r="R971" s="13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>
        <f t="shared" si="76"/>
        <v>164</v>
      </c>
      <c r="Q972" s="12" t="s">
        <v>8317</v>
      </c>
      <c r="R972" s="13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>
        <f t="shared" si="76"/>
        <v>45.2</v>
      </c>
      <c r="Q973" s="12" t="s">
        <v>8317</v>
      </c>
      <c r="R973" s="1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>
        <f t="shared" si="76"/>
        <v>153.88999999999999</v>
      </c>
      <c r="Q974" s="12" t="s">
        <v>8317</v>
      </c>
      <c r="R974" s="13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>
        <f t="shared" si="76"/>
        <v>51.38</v>
      </c>
      <c r="Q975" s="12" t="s">
        <v>8317</v>
      </c>
      <c r="R975" s="13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>
        <f t="shared" si="76"/>
        <v>93.33</v>
      </c>
      <c r="Q976" s="12" t="s">
        <v>8317</v>
      </c>
      <c r="R976" s="13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>
        <f t="shared" si="76"/>
        <v>108.63</v>
      </c>
      <c r="Q977" s="12" t="s">
        <v>8317</v>
      </c>
      <c r="R977" s="13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>
        <f t="shared" si="76"/>
        <v>160.5</v>
      </c>
      <c r="Q978" s="12" t="s">
        <v>8317</v>
      </c>
      <c r="R978" s="13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>
        <f t="shared" si="76"/>
        <v>75.75</v>
      </c>
      <c r="Q979" s="12" t="s">
        <v>8317</v>
      </c>
      <c r="R979" s="13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>
        <f t="shared" si="76"/>
        <v>790.84</v>
      </c>
      <c r="Q980" s="12" t="s">
        <v>8317</v>
      </c>
      <c r="R980" s="13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>
        <f t="shared" si="76"/>
        <v>301.94</v>
      </c>
      <c r="Q981" s="12" t="s">
        <v>8317</v>
      </c>
      <c r="R981" s="13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>
        <f t="shared" si="76"/>
        <v>47.94</v>
      </c>
      <c r="Q982" s="12" t="s">
        <v>8317</v>
      </c>
      <c r="R982" s="13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>
        <f t="shared" si="76"/>
        <v>2.75</v>
      </c>
      <c r="Q983" s="12" t="s">
        <v>8317</v>
      </c>
      <c r="R983" s="1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>
        <f t="shared" si="76"/>
        <v>1</v>
      </c>
      <c r="Q984" s="12" t="s">
        <v>8317</v>
      </c>
      <c r="R984" s="13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>
        <f t="shared" si="76"/>
        <v>171.79</v>
      </c>
      <c r="Q985" s="12" t="s">
        <v>8317</v>
      </c>
      <c r="R985" s="13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>
        <f t="shared" si="76"/>
        <v>35.33</v>
      </c>
      <c r="Q986" s="12" t="s">
        <v>8317</v>
      </c>
      <c r="R986" s="13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>
        <f t="shared" si="76"/>
        <v>82.09</v>
      </c>
      <c r="Q987" s="12" t="s">
        <v>8317</v>
      </c>
      <c r="R987" s="13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>
        <f t="shared" si="76"/>
        <v>110.87</v>
      </c>
      <c r="Q988" s="12" t="s">
        <v>8317</v>
      </c>
      <c r="R988" s="13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>
        <f t="shared" si="76"/>
        <v>161.22</v>
      </c>
      <c r="Q989" s="12" t="s">
        <v>8317</v>
      </c>
      <c r="R989" s="13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>
        <f t="shared" si="76"/>
        <v>0</v>
      </c>
      <c r="Q990" s="12" t="s">
        <v>8317</v>
      </c>
      <c r="R990" s="13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>
        <f t="shared" si="76"/>
        <v>52.41</v>
      </c>
      <c r="Q991" s="12" t="s">
        <v>8317</v>
      </c>
      <c r="R991" s="13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>
        <f t="shared" si="76"/>
        <v>13</v>
      </c>
      <c r="Q992" s="12" t="s">
        <v>8317</v>
      </c>
      <c r="R992" s="13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>
        <f t="shared" si="76"/>
        <v>30.29</v>
      </c>
      <c r="Q993" s="12" t="s">
        <v>8317</v>
      </c>
      <c r="R993" s="1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>
        <f t="shared" si="76"/>
        <v>116.75</v>
      </c>
      <c r="Q994" s="12" t="s">
        <v>8317</v>
      </c>
      <c r="R994" s="13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>
        <f t="shared" si="76"/>
        <v>89.6</v>
      </c>
      <c r="Q995" s="12" t="s">
        <v>8317</v>
      </c>
      <c r="R995" s="13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>
        <f t="shared" si="76"/>
        <v>424.45</v>
      </c>
      <c r="Q996" s="12" t="s">
        <v>8317</v>
      </c>
      <c r="R996" s="13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>
        <f t="shared" si="76"/>
        <v>80.67</v>
      </c>
      <c r="Q997" s="12" t="s">
        <v>8317</v>
      </c>
      <c r="R997" s="13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>
        <f t="shared" si="76"/>
        <v>13</v>
      </c>
      <c r="Q998" s="12" t="s">
        <v>8317</v>
      </c>
      <c r="R998" s="13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>
        <f t="shared" si="76"/>
        <v>8.1300000000000008</v>
      </c>
      <c r="Q999" s="12" t="s">
        <v>8317</v>
      </c>
      <c r="R999" s="13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>
        <f t="shared" si="76"/>
        <v>153.43</v>
      </c>
      <c r="Q1000" s="12" t="s">
        <v>8317</v>
      </c>
      <c r="R1000" s="13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>
        <f t="shared" si="76"/>
        <v>292.08</v>
      </c>
      <c r="Q1001" s="12" t="s">
        <v>8317</v>
      </c>
      <c r="R1001" s="13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>
        <f t="shared" si="76"/>
        <v>3304</v>
      </c>
      <c r="Q1002" s="12" t="s">
        <v>8317</v>
      </c>
      <c r="R1002" s="13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>
        <f t="shared" si="76"/>
        <v>1300</v>
      </c>
      <c r="Q1003" s="12" t="s">
        <v>8317</v>
      </c>
      <c r="R1003" s="1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>
        <f t="shared" si="76"/>
        <v>134.55000000000001</v>
      </c>
      <c r="Q1004" s="12" t="s">
        <v>8317</v>
      </c>
      <c r="R1004" s="13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>
        <f t="shared" si="76"/>
        <v>214.07</v>
      </c>
      <c r="Q1005" s="12" t="s">
        <v>8317</v>
      </c>
      <c r="R1005" s="13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>
        <f t="shared" si="76"/>
        <v>216.34</v>
      </c>
      <c r="Q1006" s="12" t="s">
        <v>8317</v>
      </c>
      <c r="R1006" s="13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>
        <f t="shared" si="76"/>
        <v>932.31</v>
      </c>
      <c r="Q1007" s="12" t="s">
        <v>8317</v>
      </c>
      <c r="R1007" s="13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>
        <f t="shared" si="76"/>
        <v>29.25</v>
      </c>
      <c r="Q1008" s="12" t="s">
        <v>8317</v>
      </c>
      <c r="R1008" s="13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>
        <f t="shared" si="76"/>
        <v>174.95</v>
      </c>
      <c r="Q1009" s="12" t="s">
        <v>8317</v>
      </c>
      <c r="R1009" s="13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>
        <f t="shared" si="76"/>
        <v>250</v>
      </c>
      <c r="Q1010" s="12" t="s">
        <v>8317</v>
      </c>
      <c r="R1010" s="13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>
        <f t="shared" si="76"/>
        <v>65</v>
      </c>
      <c r="Q1011" s="12" t="s">
        <v>8317</v>
      </c>
      <c r="R1011" s="13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>
        <f t="shared" si="76"/>
        <v>55</v>
      </c>
      <c r="Q1012" s="12" t="s">
        <v>8317</v>
      </c>
      <c r="R1012" s="13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>
        <f t="shared" si="76"/>
        <v>75</v>
      </c>
      <c r="Q1013" s="12" t="s">
        <v>8317</v>
      </c>
      <c r="R1013" s="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>
        <f t="shared" si="76"/>
        <v>1389.36</v>
      </c>
      <c r="Q1014" s="12" t="s">
        <v>8317</v>
      </c>
      <c r="R1014" s="13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>
        <f t="shared" si="76"/>
        <v>95.91</v>
      </c>
      <c r="Q1015" s="12" t="s">
        <v>8317</v>
      </c>
      <c r="R1015" s="13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>
        <f t="shared" si="76"/>
        <v>191.25</v>
      </c>
      <c r="Q1016" s="12" t="s">
        <v>8317</v>
      </c>
      <c r="R1016" s="13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>
        <f t="shared" si="76"/>
        <v>40</v>
      </c>
      <c r="Q1017" s="12" t="s">
        <v>8317</v>
      </c>
      <c r="R1017" s="13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>
        <f t="shared" si="76"/>
        <v>74.790000000000006</v>
      </c>
      <c r="Q1018" s="12" t="s">
        <v>8317</v>
      </c>
      <c r="R1018" s="13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>
        <f t="shared" si="76"/>
        <v>161.12</v>
      </c>
      <c r="Q1019" s="12" t="s">
        <v>8317</v>
      </c>
      <c r="R1019" s="13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>
        <f t="shared" si="76"/>
        <v>88.71</v>
      </c>
      <c r="Q1020" s="12" t="s">
        <v>8317</v>
      </c>
      <c r="R1020" s="13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>
        <f t="shared" si="76"/>
        <v>53.25</v>
      </c>
      <c r="Q1021" s="12" t="s">
        <v>8317</v>
      </c>
      <c r="R1021" s="13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75"/>
        <v>206</v>
      </c>
      <c r="P1022">
        <f t="shared" si="76"/>
        <v>106.2</v>
      </c>
      <c r="Q1022" s="12" t="s">
        <v>8323</v>
      </c>
      <c r="R1022" s="13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75"/>
        <v>352</v>
      </c>
      <c r="P1023">
        <f t="shared" si="76"/>
        <v>22.08</v>
      </c>
      <c r="Q1023" s="12" t="s">
        <v>8323</v>
      </c>
      <c r="R1023" s="1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75"/>
        <v>115</v>
      </c>
      <c r="P1024">
        <f t="shared" si="76"/>
        <v>31.05</v>
      </c>
      <c r="Q1024" s="12" t="s">
        <v>8323</v>
      </c>
      <c r="R1024" s="13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75"/>
        <v>237</v>
      </c>
      <c r="P1025">
        <f t="shared" si="76"/>
        <v>36.21</v>
      </c>
      <c r="Q1025" s="12" t="s">
        <v>8323</v>
      </c>
      <c r="R1025" s="13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75"/>
        <v>119</v>
      </c>
      <c r="P1026">
        <f t="shared" si="76"/>
        <v>388.98</v>
      </c>
      <c r="Q1026" s="12" t="s">
        <v>8323</v>
      </c>
      <c r="R1026" s="13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ref="O1027:O1090" si="80">IFERROR(ROUND(E1027/D1027*100,0),0)</f>
        <v>110</v>
      </c>
      <c r="P1027">
        <f t="shared" ref="P1027:P1090" si="81">IFERROR(ROUND(E1027/L1027,2),0)</f>
        <v>71.849999999999994</v>
      </c>
      <c r="Q1027" s="12" t="s">
        <v>8323</v>
      </c>
      <c r="R1027" s="13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>
        <f t="shared" si="81"/>
        <v>57.38</v>
      </c>
      <c r="Q1028" s="12" t="s">
        <v>8323</v>
      </c>
      <c r="R1028" s="13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>
        <f t="shared" si="81"/>
        <v>69.67</v>
      </c>
      <c r="Q1029" s="12" t="s">
        <v>8323</v>
      </c>
      <c r="R1029" s="13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>
        <f t="shared" si="81"/>
        <v>45.99</v>
      </c>
      <c r="Q1030" s="12" t="s">
        <v>8323</v>
      </c>
      <c r="R1030" s="13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>
        <f t="shared" si="81"/>
        <v>79.260000000000005</v>
      </c>
      <c r="Q1031" s="12" t="s">
        <v>8323</v>
      </c>
      <c r="R1031" s="13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>
        <f t="shared" si="81"/>
        <v>43.03</v>
      </c>
      <c r="Q1032" s="12" t="s">
        <v>8323</v>
      </c>
      <c r="R1032" s="13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>
        <f t="shared" si="81"/>
        <v>108.48</v>
      </c>
      <c r="Q1033" s="12" t="s">
        <v>8323</v>
      </c>
      <c r="R1033" s="1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>
        <f t="shared" si="81"/>
        <v>61.03</v>
      </c>
      <c r="Q1034" s="12" t="s">
        <v>8323</v>
      </c>
      <c r="R1034" s="13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>
        <f t="shared" si="81"/>
        <v>50.59</v>
      </c>
      <c r="Q1035" s="12" t="s">
        <v>8323</v>
      </c>
      <c r="R1035" s="13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>
        <f t="shared" si="81"/>
        <v>39.159999999999997</v>
      </c>
      <c r="Q1036" s="12" t="s">
        <v>8323</v>
      </c>
      <c r="R1036" s="13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>
        <f t="shared" si="81"/>
        <v>65.16</v>
      </c>
      <c r="Q1037" s="12" t="s">
        <v>8323</v>
      </c>
      <c r="R1037" s="13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>
        <f t="shared" si="81"/>
        <v>23.96</v>
      </c>
      <c r="Q1038" s="12" t="s">
        <v>8323</v>
      </c>
      <c r="R1038" s="13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>
        <f t="shared" si="81"/>
        <v>48.62</v>
      </c>
      <c r="Q1039" s="12" t="s">
        <v>8323</v>
      </c>
      <c r="R1039" s="13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>
        <f t="shared" si="81"/>
        <v>35.74</v>
      </c>
      <c r="Q1040" s="12" t="s">
        <v>8323</v>
      </c>
      <c r="R1040" s="13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>
        <f t="shared" si="81"/>
        <v>21.37</v>
      </c>
      <c r="Q1041" s="12" t="s">
        <v>8323</v>
      </c>
      <c r="R1041" s="13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>
        <f t="shared" si="81"/>
        <v>250</v>
      </c>
      <c r="Q1042" s="12" t="s">
        <v>8329</v>
      </c>
      <c r="R1042" s="13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>
        <f t="shared" si="81"/>
        <v>0</v>
      </c>
      <c r="Q1043" s="12" t="s">
        <v>8329</v>
      </c>
      <c r="R1043" s="1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>
        <f t="shared" si="81"/>
        <v>10</v>
      </c>
      <c r="Q1044" s="12" t="s">
        <v>8329</v>
      </c>
      <c r="R1044" s="13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>
        <f t="shared" si="81"/>
        <v>29.24</v>
      </c>
      <c r="Q1045" s="12" t="s">
        <v>8329</v>
      </c>
      <c r="R1045" s="13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>
        <f t="shared" si="81"/>
        <v>3</v>
      </c>
      <c r="Q1046" s="12" t="s">
        <v>8329</v>
      </c>
      <c r="R1046" s="13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>
        <f t="shared" si="81"/>
        <v>33.25</v>
      </c>
      <c r="Q1047" s="12" t="s">
        <v>8329</v>
      </c>
      <c r="R1047" s="13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>
        <f t="shared" si="81"/>
        <v>0</v>
      </c>
      <c r="Q1048" s="12" t="s">
        <v>8329</v>
      </c>
      <c r="R1048" s="13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>
        <f t="shared" si="81"/>
        <v>1</v>
      </c>
      <c r="Q1049" s="12" t="s">
        <v>8329</v>
      </c>
      <c r="R1049" s="13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>
        <f t="shared" si="81"/>
        <v>53</v>
      </c>
      <c r="Q1050" s="12" t="s">
        <v>8329</v>
      </c>
      <c r="R1050" s="13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>
        <f t="shared" si="81"/>
        <v>0</v>
      </c>
      <c r="Q1051" s="12" t="s">
        <v>8329</v>
      </c>
      <c r="R1051" s="13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>
        <f t="shared" si="81"/>
        <v>0</v>
      </c>
      <c r="Q1052" s="12" t="s">
        <v>8329</v>
      </c>
      <c r="R1052" s="13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>
        <f t="shared" si="81"/>
        <v>0</v>
      </c>
      <c r="Q1053" s="12" t="s">
        <v>8329</v>
      </c>
      <c r="R1053" s="1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>
        <f t="shared" si="81"/>
        <v>0</v>
      </c>
      <c r="Q1054" s="12" t="s">
        <v>8329</v>
      </c>
      <c r="R1054" s="13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>
        <f t="shared" si="81"/>
        <v>15</v>
      </c>
      <c r="Q1055" s="12" t="s">
        <v>8329</v>
      </c>
      <c r="R1055" s="13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>
        <f t="shared" si="81"/>
        <v>0</v>
      </c>
      <c r="Q1056" s="12" t="s">
        <v>8329</v>
      </c>
      <c r="R1056" s="13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>
        <f t="shared" si="81"/>
        <v>0</v>
      </c>
      <c r="Q1057" s="12" t="s">
        <v>8329</v>
      </c>
      <c r="R1057" s="13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>
        <f t="shared" si="81"/>
        <v>0</v>
      </c>
      <c r="Q1058" s="12" t="s">
        <v>8329</v>
      </c>
      <c r="R1058" s="13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>
        <f t="shared" si="81"/>
        <v>0</v>
      </c>
      <c r="Q1059" s="12" t="s">
        <v>8329</v>
      </c>
      <c r="R1059" s="13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>
        <f t="shared" si="81"/>
        <v>0</v>
      </c>
      <c r="Q1060" s="12" t="s">
        <v>8329</v>
      </c>
      <c r="R1060" s="13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>
        <f t="shared" si="81"/>
        <v>0</v>
      </c>
      <c r="Q1061" s="12" t="s">
        <v>8329</v>
      </c>
      <c r="R1061" s="13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>
        <f t="shared" si="81"/>
        <v>50</v>
      </c>
      <c r="Q1062" s="12" t="s">
        <v>8329</v>
      </c>
      <c r="R1062" s="13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>
        <f t="shared" si="81"/>
        <v>0</v>
      </c>
      <c r="Q1063" s="12" t="s">
        <v>8329</v>
      </c>
      <c r="R1063" s="1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>
        <f t="shared" si="81"/>
        <v>47.5</v>
      </c>
      <c r="Q1064" s="12" t="s">
        <v>8329</v>
      </c>
      <c r="R1064" s="13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>
        <f t="shared" si="81"/>
        <v>0</v>
      </c>
      <c r="Q1065" s="12" t="s">
        <v>8329</v>
      </c>
      <c r="R1065" s="13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>
        <f t="shared" si="81"/>
        <v>65.67</v>
      </c>
      <c r="Q1066" s="12" t="s">
        <v>8331</v>
      </c>
      <c r="R1066" s="13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>
        <f t="shared" si="81"/>
        <v>16.2</v>
      </c>
      <c r="Q1067" s="12" t="s">
        <v>8331</v>
      </c>
      <c r="R1067" s="13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>
        <f t="shared" si="81"/>
        <v>34.130000000000003</v>
      </c>
      <c r="Q1068" s="12" t="s">
        <v>8331</v>
      </c>
      <c r="R1068" s="13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>
        <f t="shared" si="81"/>
        <v>13</v>
      </c>
      <c r="Q1069" s="12" t="s">
        <v>8331</v>
      </c>
      <c r="R1069" s="13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>
        <f t="shared" si="81"/>
        <v>11.25</v>
      </c>
      <c r="Q1070" s="12" t="s">
        <v>8331</v>
      </c>
      <c r="R1070" s="13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>
        <f t="shared" si="81"/>
        <v>40.479999999999997</v>
      </c>
      <c r="Q1071" s="12" t="s">
        <v>8331</v>
      </c>
      <c r="R1071" s="13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>
        <f t="shared" si="81"/>
        <v>35</v>
      </c>
      <c r="Q1072" s="12" t="s">
        <v>8331</v>
      </c>
      <c r="R1072" s="13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>
        <f t="shared" si="81"/>
        <v>0</v>
      </c>
      <c r="Q1073" s="12" t="s">
        <v>8331</v>
      </c>
      <c r="R1073" s="1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>
        <f t="shared" si="81"/>
        <v>12.75</v>
      </c>
      <c r="Q1074" s="12" t="s">
        <v>8331</v>
      </c>
      <c r="R1074" s="13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>
        <f t="shared" si="81"/>
        <v>10</v>
      </c>
      <c r="Q1075" s="12" t="s">
        <v>8331</v>
      </c>
      <c r="R1075" s="13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>
        <f t="shared" si="81"/>
        <v>113.57</v>
      </c>
      <c r="Q1076" s="12" t="s">
        <v>8331</v>
      </c>
      <c r="R1076" s="13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>
        <f t="shared" si="81"/>
        <v>15</v>
      </c>
      <c r="Q1077" s="12" t="s">
        <v>8331</v>
      </c>
      <c r="R1077" s="13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>
        <f t="shared" si="81"/>
        <v>48.28</v>
      </c>
      <c r="Q1078" s="12" t="s">
        <v>8331</v>
      </c>
      <c r="R1078" s="13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>
        <f t="shared" si="81"/>
        <v>43.98</v>
      </c>
      <c r="Q1079" s="12" t="s">
        <v>8331</v>
      </c>
      <c r="R1079" s="13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>
        <f t="shared" si="81"/>
        <v>9</v>
      </c>
      <c r="Q1080" s="12" t="s">
        <v>8331</v>
      </c>
      <c r="R1080" s="13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>
        <f t="shared" si="81"/>
        <v>37.67</v>
      </c>
      <c r="Q1081" s="12" t="s">
        <v>8331</v>
      </c>
      <c r="R1081" s="13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>
        <f t="shared" si="81"/>
        <v>18.579999999999998</v>
      </c>
      <c r="Q1082" s="12" t="s">
        <v>8331</v>
      </c>
      <c r="R1082" s="13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>
        <f t="shared" si="81"/>
        <v>3</v>
      </c>
      <c r="Q1083" s="12" t="s">
        <v>8331</v>
      </c>
      <c r="R1083" s="1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>
        <f t="shared" si="81"/>
        <v>18.670000000000002</v>
      </c>
      <c r="Q1084" s="12" t="s">
        <v>8331</v>
      </c>
      <c r="R1084" s="13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>
        <f t="shared" si="81"/>
        <v>410</v>
      </c>
      <c r="Q1085" s="12" t="s">
        <v>8331</v>
      </c>
      <c r="R1085" s="13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>
        <f t="shared" si="81"/>
        <v>0</v>
      </c>
      <c r="Q1086" s="12" t="s">
        <v>8331</v>
      </c>
      <c r="R1086" s="13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>
        <f t="shared" si="81"/>
        <v>114</v>
      </c>
      <c r="Q1087" s="12" t="s">
        <v>8331</v>
      </c>
      <c r="R1087" s="13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>
        <f t="shared" si="81"/>
        <v>7.5</v>
      </c>
      <c r="Q1088" s="12" t="s">
        <v>8331</v>
      </c>
      <c r="R1088" s="13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>
        <f t="shared" si="81"/>
        <v>0</v>
      </c>
      <c r="Q1089" s="12" t="s">
        <v>8331</v>
      </c>
      <c r="R1089" s="13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80"/>
        <v>14</v>
      </c>
      <c r="P1090">
        <f t="shared" si="81"/>
        <v>43.42</v>
      </c>
      <c r="Q1090" s="12" t="s">
        <v>8331</v>
      </c>
      <c r="R1090" s="13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ref="O1091:O1154" si="85">IFERROR(ROUND(E1091/D1091*100,0),0)</f>
        <v>8</v>
      </c>
      <c r="P1091">
        <f t="shared" ref="P1091:P1154" si="86">IFERROR(ROUND(E1091/L1091,2),0)</f>
        <v>23.96</v>
      </c>
      <c r="Q1091" s="12" t="s">
        <v>8331</v>
      </c>
      <c r="R1091" s="13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>
        <f t="shared" si="86"/>
        <v>5</v>
      </c>
      <c r="Q1092" s="12" t="s">
        <v>8331</v>
      </c>
      <c r="R1092" s="13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>
        <f t="shared" si="86"/>
        <v>12.5</v>
      </c>
      <c r="Q1093" s="12" t="s">
        <v>8331</v>
      </c>
      <c r="R1093" s="1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>
        <f t="shared" si="86"/>
        <v>3</v>
      </c>
      <c r="Q1094" s="12" t="s">
        <v>8331</v>
      </c>
      <c r="R1094" s="13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>
        <f t="shared" si="86"/>
        <v>10.56</v>
      </c>
      <c r="Q1095" s="12" t="s">
        <v>8331</v>
      </c>
      <c r="R1095" s="13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>
        <f t="shared" si="86"/>
        <v>122</v>
      </c>
      <c r="Q1096" s="12" t="s">
        <v>8331</v>
      </c>
      <c r="R1096" s="13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>
        <f t="shared" si="86"/>
        <v>267.81</v>
      </c>
      <c r="Q1097" s="12" t="s">
        <v>8331</v>
      </c>
      <c r="R1097" s="13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>
        <f t="shared" si="86"/>
        <v>74.209999999999994</v>
      </c>
      <c r="Q1098" s="12" t="s">
        <v>8331</v>
      </c>
      <c r="R1098" s="13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>
        <f t="shared" si="86"/>
        <v>6.71</v>
      </c>
      <c r="Q1099" s="12" t="s">
        <v>8331</v>
      </c>
      <c r="R1099" s="13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>
        <f t="shared" si="86"/>
        <v>81.95</v>
      </c>
      <c r="Q1100" s="12" t="s">
        <v>8331</v>
      </c>
      <c r="R1100" s="13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>
        <f t="shared" si="86"/>
        <v>25</v>
      </c>
      <c r="Q1101" s="12" t="s">
        <v>8331</v>
      </c>
      <c r="R1101" s="13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>
        <f t="shared" si="86"/>
        <v>10</v>
      </c>
      <c r="Q1102" s="12" t="s">
        <v>8331</v>
      </c>
      <c r="R1102" s="13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>
        <f t="shared" si="86"/>
        <v>6.83</v>
      </c>
      <c r="Q1103" s="12" t="s">
        <v>8331</v>
      </c>
      <c r="R1103" s="1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>
        <f t="shared" si="86"/>
        <v>17.71</v>
      </c>
      <c r="Q1104" s="12" t="s">
        <v>8331</v>
      </c>
      <c r="R1104" s="13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>
        <f t="shared" si="86"/>
        <v>16.2</v>
      </c>
      <c r="Q1105" s="12" t="s">
        <v>8331</v>
      </c>
      <c r="R1105" s="13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>
        <f t="shared" si="86"/>
        <v>80.3</v>
      </c>
      <c r="Q1106" s="12" t="s">
        <v>8331</v>
      </c>
      <c r="R1106" s="13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>
        <f t="shared" si="86"/>
        <v>71.55</v>
      </c>
      <c r="Q1107" s="12" t="s">
        <v>8331</v>
      </c>
      <c r="R1107" s="13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>
        <f t="shared" si="86"/>
        <v>23.57</v>
      </c>
      <c r="Q1108" s="12" t="s">
        <v>8331</v>
      </c>
      <c r="R1108" s="13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>
        <f t="shared" si="86"/>
        <v>0</v>
      </c>
      <c r="Q1109" s="12" t="s">
        <v>8331</v>
      </c>
      <c r="R1109" s="13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>
        <f t="shared" si="86"/>
        <v>34.880000000000003</v>
      </c>
      <c r="Q1110" s="12" t="s">
        <v>8331</v>
      </c>
      <c r="R1110" s="13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>
        <f t="shared" si="86"/>
        <v>15</v>
      </c>
      <c r="Q1111" s="12" t="s">
        <v>8331</v>
      </c>
      <c r="R1111" s="13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>
        <f t="shared" si="86"/>
        <v>23.18</v>
      </c>
      <c r="Q1112" s="12" t="s">
        <v>8331</v>
      </c>
      <c r="R1112" s="13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>
        <f t="shared" si="86"/>
        <v>1</v>
      </c>
      <c r="Q1113" s="12" t="s">
        <v>8331</v>
      </c>
      <c r="R1113" s="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>
        <f t="shared" si="86"/>
        <v>100.23</v>
      </c>
      <c r="Q1114" s="12" t="s">
        <v>8331</v>
      </c>
      <c r="R1114" s="13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>
        <f t="shared" si="86"/>
        <v>5</v>
      </c>
      <c r="Q1115" s="12" t="s">
        <v>8331</v>
      </c>
      <c r="R1115" s="13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>
        <f t="shared" si="86"/>
        <v>3.33</v>
      </c>
      <c r="Q1116" s="12" t="s">
        <v>8331</v>
      </c>
      <c r="R1116" s="13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>
        <f t="shared" si="86"/>
        <v>13.25</v>
      </c>
      <c r="Q1117" s="12" t="s">
        <v>8331</v>
      </c>
      <c r="R1117" s="13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>
        <f t="shared" si="86"/>
        <v>17.850000000000001</v>
      </c>
      <c r="Q1118" s="12" t="s">
        <v>8331</v>
      </c>
      <c r="R1118" s="13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>
        <f t="shared" si="86"/>
        <v>10.38</v>
      </c>
      <c r="Q1119" s="12" t="s">
        <v>8331</v>
      </c>
      <c r="R1119" s="13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>
        <f t="shared" si="86"/>
        <v>36.33</v>
      </c>
      <c r="Q1120" s="12" t="s">
        <v>8331</v>
      </c>
      <c r="R1120" s="13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>
        <f t="shared" si="86"/>
        <v>5</v>
      </c>
      <c r="Q1121" s="12" t="s">
        <v>8331</v>
      </c>
      <c r="R1121" s="13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>
        <f t="shared" si="86"/>
        <v>0</v>
      </c>
      <c r="Q1122" s="12" t="s">
        <v>8331</v>
      </c>
      <c r="R1122" s="13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>
        <f t="shared" si="86"/>
        <v>5.8</v>
      </c>
      <c r="Q1123" s="12" t="s">
        <v>8331</v>
      </c>
      <c r="R1123" s="1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>
        <f t="shared" si="86"/>
        <v>0</v>
      </c>
      <c r="Q1124" s="12" t="s">
        <v>8331</v>
      </c>
      <c r="R1124" s="13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>
        <f t="shared" si="86"/>
        <v>3.67</v>
      </c>
      <c r="Q1125" s="12" t="s">
        <v>8331</v>
      </c>
      <c r="R1125" s="13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>
        <f t="shared" si="86"/>
        <v>60.71</v>
      </c>
      <c r="Q1126" s="12" t="s">
        <v>8331</v>
      </c>
      <c r="R1126" s="13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>
        <f t="shared" si="86"/>
        <v>0</v>
      </c>
      <c r="Q1127" s="12" t="s">
        <v>8331</v>
      </c>
      <c r="R1127" s="13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>
        <f t="shared" si="86"/>
        <v>5</v>
      </c>
      <c r="Q1128" s="12" t="s">
        <v>8331</v>
      </c>
      <c r="R1128" s="13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>
        <f t="shared" si="86"/>
        <v>25.43</v>
      </c>
      <c r="Q1129" s="12" t="s">
        <v>8331</v>
      </c>
      <c r="R1129" s="13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>
        <f t="shared" si="86"/>
        <v>1</v>
      </c>
      <c r="Q1130" s="12" t="s">
        <v>8331</v>
      </c>
      <c r="R1130" s="13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>
        <f t="shared" si="86"/>
        <v>10.5</v>
      </c>
      <c r="Q1131" s="12" t="s">
        <v>8331</v>
      </c>
      <c r="R1131" s="13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>
        <f t="shared" si="86"/>
        <v>3.67</v>
      </c>
      <c r="Q1132" s="12" t="s">
        <v>8331</v>
      </c>
      <c r="R1132" s="13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>
        <f t="shared" si="86"/>
        <v>0</v>
      </c>
      <c r="Q1133" s="12" t="s">
        <v>8331</v>
      </c>
      <c r="R1133" s="1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>
        <f t="shared" si="86"/>
        <v>110.62</v>
      </c>
      <c r="Q1134" s="12" t="s">
        <v>8331</v>
      </c>
      <c r="R1134" s="13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>
        <f t="shared" si="86"/>
        <v>20</v>
      </c>
      <c r="Q1135" s="12" t="s">
        <v>8331</v>
      </c>
      <c r="R1135" s="13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>
        <f t="shared" si="86"/>
        <v>1</v>
      </c>
      <c r="Q1136" s="12" t="s">
        <v>8331</v>
      </c>
      <c r="R1136" s="13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>
        <f t="shared" si="86"/>
        <v>50</v>
      </c>
      <c r="Q1137" s="12" t="s">
        <v>8331</v>
      </c>
      <c r="R1137" s="13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>
        <f t="shared" si="86"/>
        <v>45</v>
      </c>
      <c r="Q1138" s="12" t="s">
        <v>8331</v>
      </c>
      <c r="R1138" s="13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>
        <f t="shared" si="86"/>
        <v>253.21</v>
      </c>
      <c r="Q1139" s="12" t="s">
        <v>8331</v>
      </c>
      <c r="R1139" s="13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>
        <f t="shared" si="86"/>
        <v>31.25</v>
      </c>
      <c r="Q1140" s="12" t="s">
        <v>8331</v>
      </c>
      <c r="R1140" s="13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>
        <f t="shared" si="86"/>
        <v>5</v>
      </c>
      <c r="Q1141" s="12" t="s">
        <v>8331</v>
      </c>
      <c r="R1141" s="13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>
        <f t="shared" si="86"/>
        <v>0</v>
      </c>
      <c r="Q1142" s="12" t="s">
        <v>8331</v>
      </c>
      <c r="R1142" s="13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>
        <f t="shared" si="86"/>
        <v>0</v>
      </c>
      <c r="Q1143" s="12" t="s">
        <v>8331</v>
      </c>
      <c r="R1143" s="1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>
        <f t="shared" si="86"/>
        <v>0</v>
      </c>
      <c r="Q1144" s="12" t="s">
        <v>8331</v>
      </c>
      <c r="R1144" s="13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>
        <f t="shared" si="86"/>
        <v>23.25</v>
      </c>
      <c r="Q1145" s="12" t="s">
        <v>8331</v>
      </c>
      <c r="R1145" s="13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>
        <f t="shared" si="86"/>
        <v>0</v>
      </c>
      <c r="Q1146" s="12" t="s">
        <v>8334</v>
      </c>
      <c r="R1146" s="13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>
        <f t="shared" si="86"/>
        <v>100</v>
      </c>
      <c r="Q1147" s="12" t="s">
        <v>8334</v>
      </c>
      <c r="R1147" s="13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>
        <f t="shared" si="86"/>
        <v>44.17</v>
      </c>
      <c r="Q1148" s="12" t="s">
        <v>8334</v>
      </c>
      <c r="R1148" s="13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>
        <f t="shared" si="86"/>
        <v>0</v>
      </c>
      <c r="Q1149" s="12" t="s">
        <v>8334</v>
      </c>
      <c r="R1149" s="13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>
        <f t="shared" si="86"/>
        <v>24.33</v>
      </c>
      <c r="Q1150" s="12" t="s">
        <v>8334</v>
      </c>
      <c r="R1150" s="13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>
        <f t="shared" si="86"/>
        <v>37.5</v>
      </c>
      <c r="Q1151" s="12" t="s">
        <v>8334</v>
      </c>
      <c r="R1151" s="13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>
        <f t="shared" si="86"/>
        <v>42</v>
      </c>
      <c r="Q1152" s="12" t="s">
        <v>8334</v>
      </c>
      <c r="R1152" s="13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>
        <f t="shared" si="86"/>
        <v>0</v>
      </c>
      <c r="Q1153" s="12" t="s">
        <v>8334</v>
      </c>
      <c r="R1153" s="1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85"/>
        <v>6</v>
      </c>
      <c r="P1154">
        <f t="shared" si="86"/>
        <v>60.73</v>
      </c>
      <c r="Q1154" s="12" t="s">
        <v>8334</v>
      </c>
      <c r="R1154" s="13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ref="O1155:O1218" si="90">IFERROR(ROUND(E1155/D1155*100,0),0)</f>
        <v>1</v>
      </c>
      <c r="P1155">
        <f t="shared" ref="P1155:P1218" si="91">IFERROR(ROUND(E1155/L1155,2),0)</f>
        <v>50</v>
      </c>
      <c r="Q1155" s="12" t="s">
        <v>8334</v>
      </c>
      <c r="R1155" s="13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>
        <f t="shared" si="91"/>
        <v>108.33</v>
      </c>
      <c r="Q1156" s="12" t="s">
        <v>8334</v>
      </c>
      <c r="R1156" s="13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>
        <f t="shared" si="91"/>
        <v>23.5</v>
      </c>
      <c r="Q1157" s="12" t="s">
        <v>8334</v>
      </c>
      <c r="R1157" s="13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>
        <f t="shared" si="91"/>
        <v>0</v>
      </c>
      <c r="Q1158" s="12" t="s">
        <v>8334</v>
      </c>
      <c r="R1158" s="13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>
        <f t="shared" si="91"/>
        <v>50.33</v>
      </c>
      <c r="Q1159" s="12" t="s">
        <v>8334</v>
      </c>
      <c r="R1159" s="13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>
        <f t="shared" si="91"/>
        <v>11.67</v>
      </c>
      <c r="Q1160" s="12" t="s">
        <v>8334</v>
      </c>
      <c r="R1160" s="13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>
        <f t="shared" si="91"/>
        <v>0</v>
      </c>
      <c r="Q1161" s="12" t="s">
        <v>8334</v>
      </c>
      <c r="R1161" s="13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>
        <f t="shared" si="91"/>
        <v>60.79</v>
      </c>
      <c r="Q1162" s="12" t="s">
        <v>8334</v>
      </c>
      <c r="R1162" s="13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>
        <f t="shared" si="91"/>
        <v>0</v>
      </c>
      <c r="Q1163" s="12" t="s">
        <v>8334</v>
      </c>
      <c r="R1163" s="1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>
        <f t="shared" si="91"/>
        <v>17.5</v>
      </c>
      <c r="Q1164" s="12" t="s">
        <v>8334</v>
      </c>
      <c r="R1164" s="13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>
        <f t="shared" si="91"/>
        <v>0</v>
      </c>
      <c r="Q1165" s="12" t="s">
        <v>8334</v>
      </c>
      <c r="R1165" s="13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>
        <f t="shared" si="91"/>
        <v>0</v>
      </c>
      <c r="Q1166" s="12" t="s">
        <v>8334</v>
      </c>
      <c r="R1166" s="13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>
        <f t="shared" si="91"/>
        <v>82.82</v>
      </c>
      <c r="Q1167" s="12" t="s">
        <v>8334</v>
      </c>
      <c r="R1167" s="13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>
        <f t="shared" si="91"/>
        <v>358.88</v>
      </c>
      <c r="Q1168" s="12" t="s">
        <v>8334</v>
      </c>
      <c r="R1168" s="13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>
        <f t="shared" si="91"/>
        <v>61.19</v>
      </c>
      <c r="Q1169" s="12" t="s">
        <v>8334</v>
      </c>
      <c r="R1169" s="13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>
        <f t="shared" si="91"/>
        <v>340</v>
      </c>
      <c r="Q1170" s="12" t="s">
        <v>8334</v>
      </c>
      <c r="R1170" s="13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>
        <f t="shared" si="91"/>
        <v>5.67</v>
      </c>
      <c r="Q1171" s="12" t="s">
        <v>8334</v>
      </c>
      <c r="R1171" s="13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>
        <f t="shared" si="91"/>
        <v>50</v>
      </c>
      <c r="Q1172" s="12" t="s">
        <v>8334</v>
      </c>
      <c r="R1172" s="13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>
        <f t="shared" si="91"/>
        <v>25</v>
      </c>
      <c r="Q1173" s="12" t="s">
        <v>8334</v>
      </c>
      <c r="R1173" s="1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>
        <f t="shared" si="91"/>
        <v>0</v>
      </c>
      <c r="Q1174" s="12" t="s">
        <v>8334</v>
      </c>
      <c r="R1174" s="13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>
        <f t="shared" si="91"/>
        <v>30</v>
      </c>
      <c r="Q1175" s="12" t="s">
        <v>8334</v>
      </c>
      <c r="R1175" s="13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>
        <f t="shared" si="91"/>
        <v>46.63</v>
      </c>
      <c r="Q1176" s="12" t="s">
        <v>8334</v>
      </c>
      <c r="R1176" s="13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>
        <f t="shared" si="91"/>
        <v>65</v>
      </c>
      <c r="Q1177" s="12" t="s">
        <v>8334</v>
      </c>
      <c r="R1177" s="13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>
        <f t="shared" si="91"/>
        <v>10</v>
      </c>
      <c r="Q1178" s="12" t="s">
        <v>8334</v>
      </c>
      <c r="R1178" s="13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>
        <f t="shared" si="91"/>
        <v>0</v>
      </c>
      <c r="Q1179" s="12" t="s">
        <v>8334</v>
      </c>
      <c r="R1179" s="13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>
        <f t="shared" si="91"/>
        <v>5</v>
      </c>
      <c r="Q1180" s="12" t="s">
        <v>8334</v>
      </c>
      <c r="R1180" s="13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>
        <f t="shared" si="91"/>
        <v>640</v>
      </c>
      <c r="Q1181" s="12" t="s">
        <v>8334</v>
      </c>
      <c r="R1181" s="13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>
        <f t="shared" si="91"/>
        <v>69.12</v>
      </c>
      <c r="Q1182" s="12" t="s">
        <v>8334</v>
      </c>
      <c r="R1182" s="13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>
        <f t="shared" si="91"/>
        <v>1.33</v>
      </c>
      <c r="Q1183" s="12" t="s">
        <v>8334</v>
      </c>
      <c r="R1183" s="1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>
        <f t="shared" si="91"/>
        <v>10.5</v>
      </c>
      <c r="Q1184" s="12" t="s">
        <v>8334</v>
      </c>
      <c r="R1184" s="13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>
        <f t="shared" si="91"/>
        <v>33.33</v>
      </c>
      <c r="Q1185" s="12" t="s">
        <v>8334</v>
      </c>
      <c r="R1185" s="13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>
        <f t="shared" si="91"/>
        <v>61.56</v>
      </c>
      <c r="Q1186" s="12" t="s">
        <v>8336</v>
      </c>
      <c r="R1186" s="13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>
        <f t="shared" si="91"/>
        <v>118.74</v>
      </c>
      <c r="Q1187" s="12" t="s">
        <v>8336</v>
      </c>
      <c r="R1187" s="13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>
        <f t="shared" si="91"/>
        <v>65.08</v>
      </c>
      <c r="Q1188" s="12" t="s">
        <v>8336</v>
      </c>
      <c r="R1188" s="13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>
        <f t="shared" si="91"/>
        <v>130.16</v>
      </c>
      <c r="Q1189" s="12" t="s">
        <v>8336</v>
      </c>
      <c r="R1189" s="13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>
        <f t="shared" si="91"/>
        <v>37.78</v>
      </c>
      <c r="Q1190" s="12" t="s">
        <v>8336</v>
      </c>
      <c r="R1190" s="13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>
        <f t="shared" si="91"/>
        <v>112.79</v>
      </c>
      <c r="Q1191" s="12" t="s">
        <v>8336</v>
      </c>
      <c r="R1191" s="13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>
        <f t="shared" si="91"/>
        <v>51.92</v>
      </c>
      <c r="Q1192" s="12" t="s">
        <v>8336</v>
      </c>
      <c r="R1192" s="13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>
        <f t="shared" si="91"/>
        <v>89.24</v>
      </c>
      <c r="Q1193" s="12" t="s">
        <v>8336</v>
      </c>
      <c r="R1193" s="1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>
        <f t="shared" si="91"/>
        <v>19.329999999999998</v>
      </c>
      <c r="Q1194" s="12" t="s">
        <v>8336</v>
      </c>
      <c r="R1194" s="13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>
        <f t="shared" si="91"/>
        <v>79.97</v>
      </c>
      <c r="Q1195" s="12" t="s">
        <v>8336</v>
      </c>
      <c r="R1195" s="13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>
        <f t="shared" si="91"/>
        <v>56.41</v>
      </c>
      <c r="Q1196" s="12" t="s">
        <v>8336</v>
      </c>
      <c r="R1196" s="13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>
        <f t="shared" si="91"/>
        <v>79.41</v>
      </c>
      <c r="Q1197" s="12" t="s">
        <v>8336</v>
      </c>
      <c r="R1197" s="13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>
        <f t="shared" si="91"/>
        <v>76.44</v>
      </c>
      <c r="Q1198" s="12" t="s">
        <v>8336</v>
      </c>
      <c r="R1198" s="13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>
        <f t="shared" si="91"/>
        <v>121</v>
      </c>
      <c r="Q1199" s="12" t="s">
        <v>8336</v>
      </c>
      <c r="R1199" s="13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>
        <f t="shared" si="91"/>
        <v>54.62</v>
      </c>
      <c r="Q1200" s="12" t="s">
        <v>8336</v>
      </c>
      <c r="R1200" s="13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>
        <f t="shared" si="91"/>
        <v>299.22000000000003</v>
      </c>
      <c r="Q1201" s="12" t="s">
        <v>8336</v>
      </c>
      <c r="R1201" s="13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>
        <f t="shared" si="91"/>
        <v>58.53</v>
      </c>
      <c r="Q1202" s="12" t="s">
        <v>8336</v>
      </c>
      <c r="R1202" s="13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>
        <f t="shared" si="91"/>
        <v>55.37</v>
      </c>
      <c r="Q1203" s="12" t="s">
        <v>8336</v>
      </c>
      <c r="R1203" s="1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>
        <f t="shared" si="91"/>
        <v>183.8</v>
      </c>
      <c r="Q1204" s="12" t="s">
        <v>8336</v>
      </c>
      <c r="R1204" s="13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>
        <f t="shared" si="91"/>
        <v>165.35</v>
      </c>
      <c r="Q1205" s="12" t="s">
        <v>8336</v>
      </c>
      <c r="R1205" s="13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>
        <f t="shared" si="91"/>
        <v>234.79</v>
      </c>
      <c r="Q1206" s="12" t="s">
        <v>8336</v>
      </c>
      <c r="R1206" s="13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90"/>
        <v>101</v>
      </c>
      <c r="P1207">
        <f t="shared" si="91"/>
        <v>211.48</v>
      </c>
      <c r="Q1207" s="12" t="s">
        <v>8336</v>
      </c>
      <c r="R1207" s="13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0"/>
        <v>115</v>
      </c>
      <c r="P1208">
        <f t="shared" si="91"/>
        <v>32.340000000000003</v>
      </c>
      <c r="Q1208" s="12" t="s">
        <v>8336</v>
      </c>
      <c r="R1208" s="13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0"/>
        <v>104</v>
      </c>
      <c r="P1209">
        <f t="shared" si="91"/>
        <v>123.38</v>
      </c>
      <c r="Q1209" s="12" t="s">
        <v>8336</v>
      </c>
      <c r="R1209" s="13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0"/>
        <v>155</v>
      </c>
      <c r="P1210">
        <f t="shared" si="91"/>
        <v>207.07</v>
      </c>
      <c r="Q1210" s="12" t="s">
        <v>8336</v>
      </c>
      <c r="R1210" s="13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0"/>
        <v>106</v>
      </c>
      <c r="P1211">
        <f t="shared" si="91"/>
        <v>138.26</v>
      </c>
      <c r="Q1211" s="12" t="s">
        <v>8336</v>
      </c>
      <c r="R1211" s="13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0"/>
        <v>254</v>
      </c>
      <c r="P1212">
        <f t="shared" si="91"/>
        <v>493.82</v>
      </c>
      <c r="Q1212" s="12" t="s">
        <v>8336</v>
      </c>
      <c r="R1212" s="13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0"/>
        <v>101</v>
      </c>
      <c r="P1213">
        <f t="shared" si="91"/>
        <v>168.5</v>
      </c>
      <c r="Q1213" s="12" t="s">
        <v>8336</v>
      </c>
      <c r="R1213" s="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0"/>
        <v>129</v>
      </c>
      <c r="P1214">
        <f t="shared" si="91"/>
        <v>38.869999999999997</v>
      </c>
      <c r="Q1214" s="12" t="s">
        <v>8336</v>
      </c>
      <c r="R1214" s="13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0"/>
        <v>102</v>
      </c>
      <c r="P1215">
        <f t="shared" si="91"/>
        <v>61.53</v>
      </c>
      <c r="Q1215" s="12" t="s">
        <v>8336</v>
      </c>
      <c r="R1215" s="13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0"/>
        <v>132</v>
      </c>
      <c r="P1216">
        <f t="shared" si="91"/>
        <v>105.44</v>
      </c>
      <c r="Q1216" s="12" t="s">
        <v>8336</v>
      </c>
      <c r="R1216" s="13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0"/>
        <v>786</v>
      </c>
      <c r="P1217">
        <f t="shared" si="91"/>
        <v>71.59</v>
      </c>
      <c r="Q1217" s="12" t="s">
        <v>8336</v>
      </c>
      <c r="R1217" s="13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90"/>
        <v>146</v>
      </c>
      <c r="P1218">
        <f t="shared" si="91"/>
        <v>91.88</v>
      </c>
      <c r="Q1218" s="12" t="s">
        <v>8336</v>
      </c>
      <c r="R1218" s="13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ref="O1219:O1282" si="95">IFERROR(ROUND(E1219/D1219*100,0),0)</f>
        <v>103</v>
      </c>
      <c r="P1219">
        <f t="shared" ref="P1219:P1282" si="96">IFERROR(ROUND(E1219/L1219,2),0)</f>
        <v>148.57</v>
      </c>
      <c r="Q1219" s="12" t="s">
        <v>8336</v>
      </c>
      <c r="R1219" s="13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>
        <f t="shared" si="96"/>
        <v>174.21</v>
      </c>
      <c r="Q1220" s="12" t="s">
        <v>8336</v>
      </c>
      <c r="R1220" s="13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>
        <f t="shared" si="96"/>
        <v>102.86</v>
      </c>
      <c r="Q1221" s="12" t="s">
        <v>8336</v>
      </c>
      <c r="R1221" s="13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>
        <f t="shared" si="96"/>
        <v>111.18</v>
      </c>
      <c r="Q1222" s="12" t="s">
        <v>8336</v>
      </c>
      <c r="R1222" s="13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>
        <f t="shared" si="96"/>
        <v>23.8</v>
      </c>
      <c r="Q1223" s="12" t="s">
        <v>8336</v>
      </c>
      <c r="R1223" s="1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>
        <f t="shared" si="96"/>
        <v>81.27</v>
      </c>
      <c r="Q1224" s="12" t="s">
        <v>8336</v>
      </c>
      <c r="R1224" s="13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>
        <f t="shared" si="96"/>
        <v>116.21</v>
      </c>
      <c r="Q1225" s="12" t="s">
        <v>8336</v>
      </c>
      <c r="R1225" s="13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>
        <f t="shared" si="96"/>
        <v>58.89</v>
      </c>
      <c r="Q1226" s="12" t="s">
        <v>8323</v>
      </c>
      <c r="R1226" s="13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>
        <f t="shared" si="96"/>
        <v>44</v>
      </c>
      <c r="Q1227" s="12" t="s">
        <v>8323</v>
      </c>
      <c r="R1227" s="13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>
        <f t="shared" si="96"/>
        <v>48.43</v>
      </c>
      <c r="Q1228" s="12" t="s">
        <v>8323</v>
      </c>
      <c r="R1228" s="13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>
        <f t="shared" si="96"/>
        <v>0</v>
      </c>
      <c r="Q1229" s="12" t="s">
        <v>8323</v>
      </c>
      <c r="R1229" s="13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>
        <f t="shared" si="96"/>
        <v>61.04</v>
      </c>
      <c r="Q1230" s="12" t="s">
        <v>8323</v>
      </c>
      <c r="R1230" s="13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>
        <f t="shared" si="96"/>
        <v>25</v>
      </c>
      <c r="Q1231" s="12" t="s">
        <v>8323</v>
      </c>
      <c r="R1231" s="13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>
        <f t="shared" si="96"/>
        <v>0</v>
      </c>
      <c r="Q1232" s="12" t="s">
        <v>8323</v>
      </c>
      <c r="R1232" s="13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>
        <f t="shared" si="96"/>
        <v>0</v>
      </c>
      <c r="Q1233" s="12" t="s">
        <v>8323</v>
      </c>
      <c r="R1233" s="1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>
        <f t="shared" si="96"/>
        <v>40</v>
      </c>
      <c r="Q1234" s="12" t="s">
        <v>8323</v>
      </c>
      <c r="R1234" s="13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>
        <f t="shared" si="96"/>
        <v>19.329999999999998</v>
      </c>
      <c r="Q1235" s="12" t="s">
        <v>8323</v>
      </c>
      <c r="R1235" s="13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>
        <f t="shared" si="96"/>
        <v>0</v>
      </c>
      <c r="Q1236" s="12" t="s">
        <v>8323</v>
      </c>
      <c r="R1236" s="13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>
        <f t="shared" si="96"/>
        <v>35</v>
      </c>
      <c r="Q1237" s="12" t="s">
        <v>8323</v>
      </c>
      <c r="R1237" s="13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>
        <f t="shared" si="96"/>
        <v>0</v>
      </c>
      <c r="Q1238" s="12" t="s">
        <v>8323</v>
      </c>
      <c r="R1238" s="13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>
        <f t="shared" si="96"/>
        <v>0</v>
      </c>
      <c r="Q1239" s="12" t="s">
        <v>8323</v>
      </c>
      <c r="R1239" s="13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>
        <f t="shared" si="96"/>
        <v>59.33</v>
      </c>
      <c r="Q1240" s="12" t="s">
        <v>8323</v>
      </c>
      <c r="R1240" s="13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>
        <f t="shared" si="96"/>
        <v>0</v>
      </c>
      <c r="Q1241" s="12" t="s">
        <v>8323</v>
      </c>
      <c r="R1241" s="13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>
        <f t="shared" si="96"/>
        <v>30.13</v>
      </c>
      <c r="Q1242" s="12" t="s">
        <v>8323</v>
      </c>
      <c r="R1242" s="13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>
        <f t="shared" si="96"/>
        <v>74.62</v>
      </c>
      <c r="Q1243" s="12" t="s">
        <v>8323</v>
      </c>
      <c r="R1243" s="1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>
        <f t="shared" si="96"/>
        <v>5</v>
      </c>
      <c r="Q1244" s="12" t="s">
        <v>8323</v>
      </c>
      <c r="R1244" s="13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>
        <f t="shared" si="96"/>
        <v>44.5</v>
      </c>
      <c r="Q1245" s="12" t="s">
        <v>8323</v>
      </c>
      <c r="R1245" s="13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>
        <f t="shared" si="96"/>
        <v>46.13</v>
      </c>
      <c r="Q1246" s="12" t="s">
        <v>8323</v>
      </c>
      <c r="R1246" s="13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>
        <f t="shared" si="96"/>
        <v>141.47</v>
      </c>
      <c r="Q1247" s="12" t="s">
        <v>8323</v>
      </c>
      <c r="R1247" s="13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>
        <f t="shared" si="96"/>
        <v>75.48</v>
      </c>
      <c r="Q1248" s="12" t="s">
        <v>8323</v>
      </c>
      <c r="R1248" s="13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>
        <f t="shared" si="96"/>
        <v>85.5</v>
      </c>
      <c r="Q1249" s="12" t="s">
        <v>8323</v>
      </c>
      <c r="R1249" s="13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>
        <f t="shared" si="96"/>
        <v>64.25</v>
      </c>
      <c r="Q1250" s="12" t="s">
        <v>8323</v>
      </c>
      <c r="R1250" s="13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>
        <f t="shared" si="96"/>
        <v>64.47</v>
      </c>
      <c r="Q1251" s="12" t="s">
        <v>8323</v>
      </c>
      <c r="R1251" s="13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>
        <f t="shared" si="96"/>
        <v>118.2</v>
      </c>
      <c r="Q1252" s="12" t="s">
        <v>8323</v>
      </c>
      <c r="R1252" s="13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>
        <f t="shared" si="96"/>
        <v>82.54</v>
      </c>
      <c r="Q1253" s="12" t="s">
        <v>8323</v>
      </c>
      <c r="R1253" s="1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>
        <f t="shared" si="96"/>
        <v>34.17</v>
      </c>
      <c r="Q1254" s="12" t="s">
        <v>8323</v>
      </c>
      <c r="R1254" s="13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>
        <f t="shared" si="96"/>
        <v>42.73</v>
      </c>
      <c r="Q1255" s="12" t="s">
        <v>8323</v>
      </c>
      <c r="R1255" s="13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>
        <f t="shared" si="96"/>
        <v>94.49</v>
      </c>
      <c r="Q1256" s="12" t="s">
        <v>8323</v>
      </c>
      <c r="R1256" s="13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>
        <f t="shared" si="96"/>
        <v>55.7</v>
      </c>
      <c r="Q1257" s="12" t="s">
        <v>8323</v>
      </c>
      <c r="R1257" s="13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>
        <f t="shared" si="96"/>
        <v>98.03</v>
      </c>
      <c r="Q1258" s="12" t="s">
        <v>8323</v>
      </c>
      <c r="R1258" s="13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>
        <f t="shared" si="96"/>
        <v>92.1</v>
      </c>
      <c r="Q1259" s="12" t="s">
        <v>8323</v>
      </c>
      <c r="R1259" s="13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>
        <f t="shared" si="96"/>
        <v>38.18</v>
      </c>
      <c r="Q1260" s="12" t="s">
        <v>8323</v>
      </c>
      <c r="R1260" s="13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>
        <f t="shared" si="96"/>
        <v>27.15</v>
      </c>
      <c r="Q1261" s="12" t="s">
        <v>8323</v>
      </c>
      <c r="R1261" s="13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>
        <f t="shared" si="96"/>
        <v>50.69</v>
      </c>
      <c r="Q1262" s="12" t="s">
        <v>8323</v>
      </c>
      <c r="R1262" s="13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>
        <f t="shared" si="96"/>
        <v>38.94</v>
      </c>
      <c r="Q1263" s="12" t="s">
        <v>8323</v>
      </c>
      <c r="R1263" s="1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>
        <f t="shared" si="96"/>
        <v>77.64</v>
      </c>
      <c r="Q1264" s="12" t="s">
        <v>8323</v>
      </c>
      <c r="R1264" s="13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>
        <f t="shared" si="96"/>
        <v>43.54</v>
      </c>
      <c r="Q1265" s="12" t="s">
        <v>8323</v>
      </c>
      <c r="R1265" s="13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>
        <f t="shared" si="96"/>
        <v>31.82</v>
      </c>
      <c r="Q1266" s="12" t="s">
        <v>8323</v>
      </c>
      <c r="R1266" s="13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>
        <f t="shared" si="96"/>
        <v>63.18</v>
      </c>
      <c r="Q1267" s="12" t="s">
        <v>8323</v>
      </c>
      <c r="R1267" s="13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>
        <f t="shared" si="96"/>
        <v>190.9</v>
      </c>
      <c r="Q1268" s="12" t="s">
        <v>8323</v>
      </c>
      <c r="R1268" s="13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>
        <f t="shared" si="96"/>
        <v>140.86000000000001</v>
      </c>
      <c r="Q1269" s="12" t="s">
        <v>8323</v>
      </c>
      <c r="R1269" s="13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>
        <f t="shared" si="96"/>
        <v>76.92</v>
      </c>
      <c r="Q1270" s="12" t="s">
        <v>8323</v>
      </c>
      <c r="R1270" s="13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95"/>
        <v>109</v>
      </c>
      <c r="P1271">
        <f t="shared" si="96"/>
        <v>99.16</v>
      </c>
      <c r="Q1271" s="12" t="s">
        <v>8323</v>
      </c>
      <c r="R1271" s="13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95"/>
        <v>115</v>
      </c>
      <c r="P1272">
        <f t="shared" si="96"/>
        <v>67.88</v>
      </c>
      <c r="Q1272" s="12" t="s">
        <v>8323</v>
      </c>
      <c r="R1272" s="13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95"/>
        <v>102</v>
      </c>
      <c r="P1273">
        <f t="shared" si="96"/>
        <v>246.29</v>
      </c>
      <c r="Q1273" s="12" t="s">
        <v>8323</v>
      </c>
      <c r="R1273" s="1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95"/>
        <v>106</v>
      </c>
      <c r="P1274">
        <f t="shared" si="96"/>
        <v>189.29</v>
      </c>
      <c r="Q1274" s="12" t="s">
        <v>8323</v>
      </c>
      <c r="R1274" s="13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95"/>
        <v>104</v>
      </c>
      <c r="P1275">
        <f t="shared" si="96"/>
        <v>76.67</v>
      </c>
      <c r="Q1275" s="12" t="s">
        <v>8323</v>
      </c>
      <c r="R1275" s="13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95"/>
        <v>155</v>
      </c>
      <c r="P1276">
        <f t="shared" si="96"/>
        <v>82.96</v>
      </c>
      <c r="Q1276" s="12" t="s">
        <v>8323</v>
      </c>
      <c r="R1276" s="13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95"/>
        <v>162</v>
      </c>
      <c r="P1277">
        <f t="shared" si="96"/>
        <v>62.52</v>
      </c>
      <c r="Q1277" s="12" t="s">
        <v>8323</v>
      </c>
      <c r="R1277" s="13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95"/>
        <v>104</v>
      </c>
      <c r="P1278">
        <f t="shared" si="96"/>
        <v>46.07</v>
      </c>
      <c r="Q1278" s="12" t="s">
        <v>8323</v>
      </c>
      <c r="R1278" s="13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95"/>
        <v>106</v>
      </c>
      <c r="P1279">
        <f t="shared" si="96"/>
        <v>38.54</v>
      </c>
      <c r="Q1279" s="12" t="s">
        <v>8323</v>
      </c>
      <c r="R1279" s="13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95"/>
        <v>155</v>
      </c>
      <c r="P1280">
        <f t="shared" si="96"/>
        <v>53.01</v>
      </c>
      <c r="Q1280" s="12" t="s">
        <v>8323</v>
      </c>
      <c r="R1280" s="13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95"/>
        <v>111</v>
      </c>
      <c r="P1281">
        <f t="shared" si="96"/>
        <v>73.36</v>
      </c>
      <c r="Q1281" s="12" t="s">
        <v>8323</v>
      </c>
      <c r="R1281" s="13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95"/>
        <v>111</v>
      </c>
      <c r="P1282">
        <f t="shared" si="96"/>
        <v>127.98</v>
      </c>
      <c r="Q1282" s="12" t="s">
        <v>8323</v>
      </c>
      <c r="R1282" s="13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ref="O1283:O1346" si="100">IFERROR(ROUND(E1283/D1283*100,0),0)</f>
        <v>111</v>
      </c>
      <c r="P1283">
        <f t="shared" ref="P1283:P1346" si="101">IFERROR(ROUND(E1283/L1283,2),0)</f>
        <v>104.73</v>
      </c>
      <c r="Q1283" s="12" t="s">
        <v>8323</v>
      </c>
      <c r="R1283" s="1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>
        <f t="shared" si="101"/>
        <v>67.67</v>
      </c>
      <c r="Q1284" s="12" t="s">
        <v>8323</v>
      </c>
      <c r="R1284" s="13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>
        <f t="shared" si="101"/>
        <v>95.93</v>
      </c>
      <c r="Q1285" s="12" t="s">
        <v>8323</v>
      </c>
      <c r="R1285" s="13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>
        <f t="shared" si="101"/>
        <v>65.16</v>
      </c>
      <c r="Q1286" s="12" t="s">
        <v>8315</v>
      </c>
      <c r="R1286" s="13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>
        <f t="shared" si="101"/>
        <v>32.270000000000003</v>
      </c>
      <c r="Q1287" s="12" t="s">
        <v>8315</v>
      </c>
      <c r="R1287" s="13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>
        <f t="shared" si="101"/>
        <v>81.25</v>
      </c>
      <c r="Q1288" s="12" t="s">
        <v>8315</v>
      </c>
      <c r="R1288" s="13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>
        <f t="shared" si="101"/>
        <v>24.2</v>
      </c>
      <c r="Q1289" s="12" t="s">
        <v>8315</v>
      </c>
      <c r="R1289" s="13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>
        <f t="shared" si="101"/>
        <v>65.87</v>
      </c>
      <c r="Q1290" s="12" t="s">
        <v>8315</v>
      </c>
      <c r="R1290" s="13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>
        <f t="shared" si="101"/>
        <v>36.08</v>
      </c>
      <c r="Q1291" s="12" t="s">
        <v>8315</v>
      </c>
      <c r="R1291" s="13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>
        <f t="shared" si="101"/>
        <v>44.19</v>
      </c>
      <c r="Q1292" s="12" t="s">
        <v>8315</v>
      </c>
      <c r="R1292" s="13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>
        <f t="shared" si="101"/>
        <v>104.07</v>
      </c>
      <c r="Q1293" s="12" t="s">
        <v>8315</v>
      </c>
      <c r="R1293" s="1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>
        <f t="shared" si="101"/>
        <v>35.96</v>
      </c>
      <c r="Q1294" s="12" t="s">
        <v>8315</v>
      </c>
      <c r="R1294" s="13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>
        <f t="shared" si="101"/>
        <v>127.79</v>
      </c>
      <c r="Q1295" s="12" t="s">
        <v>8315</v>
      </c>
      <c r="R1295" s="13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>
        <f t="shared" si="101"/>
        <v>27.73</v>
      </c>
      <c r="Q1296" s="12" t="s">
        <v>8315</v>
      </c>
      <c r="R1296" s="13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>
        <f t="shared" si="101"/>
        <v>39.83</v>
      </c>
      <c r="Q1297" s="12" t="s">
        <v>8315</v>
      </c>
      <c r="R1297" s="13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>
        <f t="shared" si="101"/>
        <v>52.17</v>
      </c>
      <c r="Q1298" s="12" t="s">
        <v>8315</v>
      </c>
      <c r="R1298" s="13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>
        <f t="shared" si="101"/>
        <v>92.04</v>
      </c>
      <c r="Q1299" s="12" t="s">
        <v>8315</v>
      </c>
      <c r="R1299" s="13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>
        <f t="shared" si="101"/>
        <v>63.42</v>
      </c>
      <c r="Q1300" s="12" t="s">
        <v>8315</v>
      </c>
      <c r="R1300" s="13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>
        <f t="shared" si="101"/>
        <v>135.63</v>
      </c>
      <c r="Q1301" s="12" t="s">
        <v>8315</v>
      </c>
      <c r="R1301" s="13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>
        <f t="shared" si="101"/>
        <v>168.75</v>
      </c>
      <c r="Q1302" s="12" t="s">
        <v>8315</v>
      </c>
      <c r="R1302" s="13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>
        <f t="shared" si="101"/>
        <v>70.86</v>
      </c>
      <c r="Q1303" s="12" t="s">
        <v>8315</v>
      </c>
      <c r="R1303" s="1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>
        <f t="shared" si="101"/>
        <v>50</v>
      </c>
      <c r="Q1304" s="12" t="s">
        <v>8315</v>
      </c>
      <c r="R1304" s="13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>
        <f t="shared" si="101"/>
        <v>42.21</v>
      </c>
      <c r="Q1305" s="12" t="s">
        <v>8315</v>
      </c>
      <c r="R1305" s="13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>
        <f t="shared" si="101"/>
        <v>152.41</v>
      </c>
      <c r="Q1306" s="12" t="s">
        <v>8317</v>
      </c>
      <c r="R1306" s="13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>
        <f t="shared" si="101"/>
        <v>90.62</v>
      </c>
      <c r="Q1307" s="12" t="s">
        <v>8317</v>
      </c>
      <c r="R1307" s="13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>
        <f t="shared" si="101"/>
        <v>201.6</v>
      </c>
      <c r="Q1308" s="12" t="s">
        <v>8317</v>
      </c>
      <c r="R1308" s="13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>
        <f t="shared" si="101"/>
        <v>127.93</v>
      </c>
      <c r="Q1309" s="12" t="s">
        <v>8317</v>
      </c>
      <c r="R1309" s="13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>
        <f t="shared" si="101"/>
        <v>29.89</v>
      </c>
      <c r="Q1310" s="12" t="s">
        <v>8317</v>
      </c>
      <c r="R1310" s="13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>
        <f t="shared" si="101"/>
        <v>367.97</v>
      </c>
      <c r="Q1311" s="12" t="s">
        <v>8317</v>
      </c>
      <c r="R1311" s="13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>
        <f t="shared" si="101"/>
        <v>129.16999999999999</v>
      </c>
      <c r="Q1312" s="12" t="s">
        <v>8317</v>
      </c>
      <c r="R1312" s="13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>
        <f t="shared" si="101"/>
        <v>800.7</v>
      </c>
      <c r="Q1313" s="12" t="s">
        <v>8317</v>
      </c>
      <c r="R1313" s="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>
        <f t="shared" si="101"/>
        <v>28</v>
      </c>
      <c r="Q1314" s="12" t="s">
        <v>8317</v>
      </c>
      <c r="R1314" s="13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>
        <f t="shared" si="101"/>
        <v>102.02</v>
      </c>
      <c r="Q1315" s="12" t="s">
        <v>8317</v>
      </c>
      <c r="R1315" s="13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>
        <f t="shared" si="101"/>
        <v>184.36</v>
      </c>
      <c r="Q1316" s="12" t="s">
        <v>8317</v>
      </c>
      <c r="R1316" s="13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>
        <f t="shared" si="101"/>
        <v>162.91999999999999</v>
      </c>
      <c r="Q1317" s="12" t="s">
        <v>8317</v>
      </c>
      <c r="R1317" s="13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>
        <f t="shared" si="101"/>
        <v>1</v>
      </c>
      <c r="Q1318" s="12" t="s">
        <v>8317</v>
      </c>
      <c r="R1318" s="13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>
        <f t="shared" si="101"/>
        <v>603.53</v>
      </c>
      <c r="Q1319" s="12" t="s">
        <v>8317</v>
      </c>
      <c r="R1319" s="13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>
        <f t="shared" si="101"/>
        <v>45.41</v>
      </c>
      <c r="Q1320" s="12" t="s">
        <v>8317</v>
      </c>
      <c r="R1320" s="13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>
        <f t="shared" si="101"/>
        <v>97.33</v>
      </c>
      <c r="Q1321" s="12" t="s">
        <v>8317</v>
      </c>
      <c r="R1321" s="13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>
        <f t="shared" si="101"/>
        <v>167.67</v>
      </c>
      <c r="Q1322" s="12" t="s">
        <v>8317</v>
      </c>
      <c r="R1322" s="13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>
        <f t="shared" si="101"/>
        <v>859.86</v>
      </c>
      <c r="Q1323" s="12" t="s">
        <v>8317</v>
      </c>
      <c r="R1323" s="1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>
        <f t="shared" si="101"/>
        <v>26.5</v>
      </c>
      <c r="Q1324" s="12" t="s">
        <v>8317</v>
      </c>
      <c r="R1324" s="13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>
        <f t="shared" si="101"/>
        <v>30.27</v>
      </c>
      <c r="Q1325" s="12" t="s">
        <v>8317</v>
      </c>
      <c r="R1325" s="13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>
        <f t="shared" si="101"/>
        <v>54.67</v>
      </c>
      <c r="Q1326" s="12" t="s">
        <v>8317</v>
      </c>
      <c r="R1326" s="13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>
        <f t="shared" si="101"/>
        <v>60.75</v>
      </c>
      <c r="Q1327" s="12" t="s">
        <v>8317</v>
      </c>
      <c r="R1327" s="13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>
        <f t="shared" si="101"/>
        <v>102.73</v>
      </c>
      <c r="Q1328" s="12" t="s">
        <v>8317</v>
      </c>
      <c r="R1328" s="13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>
        <f t="shared" si="101"/>
        <v>41.59</v>
      </c>
      <c r="Q1329" s="12" t="s">
        <v>8317</v>
      </c>
      <c r="R1329" s="13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>
        <f t="shared" si="101"/>
        <v>116.53</v>
      </c>
      <c r="Q1330" s="12" t="s">
        <v>8317</v>
      </c>
      <c r="R1330" s="13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>
        <f t="shared" si="101"/>
        <v>45.33</v>
      </c>
      <c r="Q1331" s="12" t="s">
        <v>8317</v>
      </c>
      <c r="R1331" s="13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>
        <f t="shared" si="101"/>
        <v>157.46</v>
      </c>
      <c r="Q1332" s="12" t="s">
        <v>8317</v>
      </c>
      <c r="R1332" s="13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>
        <f t="shared" si="101"/>
        <v>100.5</v>
      </c>
      <c r="Q1333" s="12" t="s">
        <v>8317</v>
      </c>
      <c r="R1333" s="1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>
        <f t="shared" si="101"/>
        <v>0</v>
      </c>
      <c r="Q1334" s="12" t="s">
        <v>8317</v>
      </c>
      <c r="R1334" s="13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>
        <f t="shared" si="101"/>
        <v>0</v>
      </c>
      <c r="Q1335" s="12" t="s">
        <v>8317</v>
      </c>
      <c r="R1335" s="13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>
        <f t="shared" si="101"/>
        <v>51.82</v>
      </c>
      <c r="Q1336" s="12" t="s">
        <v>8317</v>
      </c>
      <c r="R1336" s="13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>
        <f t="shared" si="101"/>
        <v>308.75</v>
      </c>
      <c r="Q1337" s="12" t="s">
        <v>8317</v>
      </c>
      <c r="R1337" s="13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>
        <f t="shared" si="101"/>
        <v>379.23</v>
      </c>
      <c r="Q1338" s="12" t="s">
        <v>8317</v>
      </c>
      <c r="R1338" s="13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>
        <f t="shared" si="101"/>
        <v>176.36</v>
      </c>
      <c r="Q1339" s="12" t="s">
        <v>8317</v>
      </c>
      <c r="R1339" s="13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>
        <f t="shared" si="101"/>
        <v>66.069999999999993</v>
      </c>
      <c r="Q1340" s="12" t="s">
        <v>8317</v>
      </c>
      <c r="R1340" s="13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>
        <f t="shared" si="101"/>
        <v>89.65</v>
      </c>
      <c r="Q1341" s="12" t="s">
        <v>8317</v>
      </c>
      <c r="R1341" s="13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>
        <f t="shared" si="101"/>
        <v>0</v>
      </c>
      <c r="Q1342" s="12" t="s">
        <v>8317</v>
      </c>
      <c r="R1342" s="13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>
        <f t="shared" si="101"/>
        <v>382.39</v>
      </c>
      <c r="Q1343" s="12" t="s">
        <v>8317</v>
      </c>
      <c r="R1343" s="1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>
        <f t="shared" si="101"/>
        <v>100</v>
      </c>
      <c r="Q1344" s="12" t="s">
        <v>8317</v>
      </c>
      <c r="R1344" s="13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>
        <f t="shared" si="101"/>
        <v>158.36000000000001</v>
      </c>
      <c r="Q1345" s="12" t="s">
        <v>8317</v>
      </c>
      <c r="R1345" s="13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100"/>
        <v>378</v>
      </c>
      <c r="P1346">
        <f t="shared" si="101"/>
        <v>40.76</v>
      </c>
      <c r="Q1346" s="12" t="s">
        <v>8320</v>
      </c>
      <c r="R1346" s="13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ref="O1347:O1410" si="105">IFERROR(ROUND(E1347/D1347*100,0),0)</f>
        <v>125</v>
      </c>
      <c r="P1347">
        <f t="shared" ref="P1347:P1410" si="106">IFERROR(ROUND(E1347/L1347,2),0)</f>
        <v>53.57</v>
      </c>
      <c r="Q1347" s="12" t="s">
        <v>8320</v>
      </c>
      <c r="R1347" s="13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>
        <f t="shared" si="106"/>
        <v>48.45</v>
      </c>
      <c r="Q1348" s="12" t="s">
        <v>8320</v>
      </c>
      <c r="R1348" s="13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>
        <f t="shared" si="106"/>
        <v>82.42</v>
      </c>
      <c r="Q1349" s="12" t="s">
        <v>8320</v>
      </c>
      <c r="R1349" s="13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>
        <f t="shared" si="106"/>
        <v>230.19</v>
      </c>
      <c r="Q1350" s="12" t="s">
        <v>8320</v>
      </c>
      <c r="R1350" s="13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>
        <f t="shared" si="106"/>
        <v>59.36</v>
      </c>
      <c r="Q1351" s="12" t="s">
        <v>8320</v>
      </c>
      <c r="R1351" s="13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>
        <f t="shared" si="106"/>
        <v>66.7</v>
      </c>
      <c r="Q1352" s="12" t="s">
        <v>8320</v>
      </c>
      <c r="R1352" s="13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>
        <f t="shared" si="106"/>
        <v>168.78</v>
      </c>
      <c r="Q1353" s="12" t="s">
        <v>8320</v>
      </c>
      <c r="R1353" s="1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>
        <f t="shared" si="106"/>
        <v>59.97</v>
      </c>
      <c r="Q1354" s="12" t="s">
        <v>8320</v>
      </c>
      <c r="R1354" s="13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>
        <f t="shared" si="106"/>
        <v>31.81</v>
      </c>
      <c r="Q1355" s="12" t="s">
        <v>8320</v>
      </c>
      <c r="R1355" s="13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>
        <f t="shared" si="106"/>
        <v>24.42</v>
      </c>
      <c r="Q1356" s="12" t="s">
        <v>8320</v>
      </c>
      <c r="R1356" s="13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>
        <f t="shared" si="106"/>
        <v>25.35</v>
      </c>
      <c r="Q1357" s="12" t="s">
        <v>8320</v>
      </c>
      <c r="R1357" s="13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>
        <f t="shared" si="106"/>
        <v>71.44</v>
      </c>
      <c r="Q1358" s="12" t="s">
        <v>8320</v>
      </c>
      <c r="R1358" s="13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>
        <f t="shared" si="106"/>
        <v>38.549999999999997</v>
      </c>
      <c r="Q1359" s="12" t="s">
        <v>8320</v>
      </c>
      <c r="R1359" s="13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>
        <f t="shared" si="106"/>
        <v>68.37</v>
      </c>
      <c r="Q1360" s="12" t="s">
        <v>8320</v>
      </c>
      <c r="R1360" s="13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>
        <f t="shared" si="106"/>
        <v>40.21</v>
      </c>
      <c r="Q1361" s="12" t="s">
        <v>8320</v>
      </c>
      <c r="R1361" s="13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>
        <f t="shared" si="106"/>
        <v>32.07</v>
      </c>
      <c r="Q1362" s="12" t="s">
        <v>8320</v>
      </c>
      <c r="R1362" s="13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>
        <f t="shared" si="106"/>
        <v>28.63</v>
      </c>
      <c r="Q1363" s="12" t="s">
        <v>8320</v>
      </c>
      <c r="R1363" s="1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>
        <f t="shared" si="106"/>
        <v>43.64</v>
      </c>
      <c r="Q1364" s="12" t="s">
        <v>8320</v>
      </c>
      <c r="R1364" s="13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>
        <f t="shared" si="106"/>
        <v>40</v>
      </c>
      <c r="Q1365" s="12" t="s">
        <v>8320</v>
      </c>
      <c r="R1365" s="13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>
        <f t="shared" si="106"/>
        <v>346.04</v>
      </c>
      <c r="Q1366" s="12" t="s">
        <v>8323</v>
      </c>
      <c r="R1366" s="13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>
        <f t="shared" si="106"/>
        <v>81.739999999999995</v>
      </c>
      <c r="Q1367" s="12" t="s">
        <v>8323</v>
      </c>
      <c r="R1367" s="13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>
        <f t="shared" si="106"/>
        <v>64.540000000000006</v>
      </c>
      <c r="Q1368" s="12" t="s">
        <v>8323</v>
      </c>
      <c r="R1368" s="13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>
        <f t="shared" si="106"/>
        <v>63.48</v>
      </c>
      <c r="Q1369" s="12" t="s">
        <v>8323</v>
      </c>
      <c r="R1369" s="13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>
        <f t="shared" si="106"/>
        <v>63.62</v>
      </c>
      <c r="Q1370" s="12" t="s">
        <v>8323</v>
      </c>
      <c r="R1370" s="13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>
        <f t="shared" si="106"/>
        <v>83.97</v>
      </c>
      <c r="Q1371" s="12" t="s">
        <v>8323</v>
      </c>
      <c r="R1371" s="13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>
        <f t="shared" si="106"/>
        <v>77.75</v>
      </c>
      <c r="Q1372" s="12" t="s">
        <v>8323</v>
      </c>
      <c r="R1372" s="13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>
        <f t="shared" si="106"/>
        <v>107.07</v>
      </c>
      <c r="Q1373" s="12" t="s">
        <v>8323</v>
      </c>
      <c r="R1373" s="1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>
        <f t="shared" si="106"/>
        <v>38.75</v>
      </c>
      <c r="Q1374" s="12" t="s">
        <v>8323</v>
      </c>
      <c r="R1374" s="13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>
        <f t="shared" si="106"/>
        <v>201.94</v>
      </c>
      <c r="Q1375" s="12" t="s">
        <v>8323</v>
      </c>
      <c r="R1375" s="13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>
        <f t="shared" si="106"/>
        <v>43.06</v>
      </c>
      <c r="Q1376" s="12" t="s">
        <v>8323</v>
      </c>
      <c r="R1376" s="13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>
        <f t="shared" si="106"/>
        <v>62.87</v>
      </c>
      <c r="Q1377" s="12" t="s">
        <v>8323</v>
      </c>
      <c r="R1377" s="13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>
        <f t="shared" si="106"/>
        <v>55.61</v>
      </c>
      <c r="Q1378" s="12" t="s">
        <v>8323</v>
      </c>
      <c r="R1378" s="13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>
        <f t="shared" si="106"/>
        <v>48.71</v>
      </c>
      <c r="Q1379" s="12" t="s">
        <v>8323</v>
      </c>
      <c r="R1379" s="13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>
        <f t="shared" si="106"/>
        <v>30.58</v>
      </c>
      <c r="Q1380" s="12" t="s">
        <v>8323</v>
      </c>
      <c r="R1380" s="13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>
        <f t="shared" si="106"/>
        <v>73.91</v>
      </c>
      <c r="Q1381" s="12" t="s">
        <v>8323</v>
      </c>
      <c r="R1381" s="13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>
        <f t="shared" si="106"/>
        <v>21.2</v>
      </c>
      <c r="Q1382" s="12" t="s">
        <v>8323</v>
      </c>
      <c r="R1382" s="13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>
        <f t="shared" si="106"/>
        <v>73.36</v>
      </c>
      <c r="Q1383" s="12" t="s">
        <v>8323</v>
      </c>
      <c r="R1383" s="1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>
        <f t="shared" si="106"/>
        <v>56.41</v>
      </c>
      <c r="Q1384" s="12" t="s">
        <v>8323</v>
      </c>
      <c r="R1384" s="13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>
        <f t="shared" si="106"/>
        <v>50.25</v>
      </c>
      <c r="Q1385" s="12" t="s">
        <v>8323</v>
      </c>
      <c r="R1385" s="13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>
        <f t="shared" si="106"/>
        <v>68.94</v>
      </c>
      <c r="Q1386" s="12" t="s">
        <v>8323</v>
      </c>
      <c r="R1386" s="13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>
        <f t="shared" si="106"/>
        <v>65.91</v>
      </c>
      <c r="Q1387" s="12" t="s">
        <v>8323</v>
      </c>
      <c r="R1387" s="13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>
        <f t="shared" si="106"/>
        <v>62.5</v>
      </c>
      <c r="Q1388" s="12" t="s">
        <v>8323</v>
      </c>
      <c r="R1388" s="13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>
        <f t="shared" si="106"/>
        <v>70.06</v>
      </c>
      <c r="Q1389" s="12" t="s">
        <v>8323</v>
      </c>
      <c r="R1389" s="13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>
        <f t="shared" si="106"/>
        <v>60.18</v>
      </c>
      <c r="Q1390" s="12" t="s">
        <v>8323</v>
      </c>
      <c r="R1390" s="13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>
        <f t="shared" si="106"/>
        <v>21.38</v>
      </c>
      <c r="Q1391" s="12" t="s">
        <v>8323</v>
      </c>
      <c r="R1391" s="13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>
        <f t="shared" si="106"/>
        <v>160.79</v>
      </c>
      <c r="Q1392" s="12" t="s">
        <v>8323</v>
      </c>
      <c r="R1392" s="13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>
        <f t="shared" si="106"/>
        <v>42.38</v>
      </c>
      <c r="Q1393" s="12" t="s">
        <v>8323</v>
      </c>
      <c r="R1393" s="1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>
        <f t="shared" si="106"/>
        <v>27.32</v>
      </c>
      <c r="Q1394" s="12" t="s">
        <v>8323</v>
      </c>
      <c r="R1394" s="13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>
        <f t="shared" si="106"/>
        <v>196.83</v>
      </c>
      <c r="Q1395" s="12" t="s">
        <v>8323</v>
      </c>
      <c r="R1395" s="13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>
        <f t="shared" si="106"/>
        <v>53.88</v>
      </c>
      <c r="Q1396" s="12" t="s">
        <v>8323</v>
      </c>
      <c r="R1396" s="13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>
        <f t="shared" si="106"/>
        <v>47.76</v>
      </c>
      <c r="Q1397" s="12" t="s">
        <v>8323</v>
      </c>
      <c r="R1397" s="13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>
        <f t="shared" si="106"/>
        <v>88.19</v>
      </c>
      <c r="Q1398" s="12" t="s">
        <v>8323</v>
      </c>
      <c r="R1398" s="13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105"/>
        <v>114</v>
      </c>
      <c r="P1399">
        <f t="shared" si="106"/>
        <v>72.06</v>
      </c>
      <c r="Q1399" s="12" t="s">
        <v>8323</v>
      </c>
      <c r="R1399" s="13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05"/>
        <v>110</v>
      </c>
      <c r="P1400">
        <f t="shared" si="106"/>
        <v>74.25</v>
      </c>
      <c r="Q1400" s="12" t="s">
        <v>8323</v>
      </c>
      <c r="R1400" s="13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05"/>
        <v>126</v>
      </c>
      <c r="P1401">
        <f t="shared" si="106"/>
        <v>61.7</v>
      </c>
      <c r="Q1401" s="12" t="s">
        <v>8323</v>
      </c>
      <c r="R1401" s="13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05"/>
        <v>167</v>
      </c>
      <c r="P1402">
        <f t="shared" si="106"/>
        <v>17.239999999999998</v>
      </c>
      <c r="Q1402" s="12" t="s">
        <v>8323</v>
      </c>
      <c r="R1402" s="13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05"/>
        <v>497</v>
      </c>
      <c r="P1403">
        <f t="shared" si="106"/>
        <v>51.72</v>
      </c>
      <c r="Q1403" s="12" t="s">
        <v>8323</v>
      </c>
      <c r="R1403" s="1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05"/>
        <v>109</v>
      </c>
      <c r="P1404">
        <f t="shared" si="106"/>
        <v>24.15</v>
      </c>
      <c r="Q1404" s="12" t="s">
        <v>8323</v>
      </c>
      <c r="R1404" s="13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05"/>
        <v>103</v>
      </c>
      <c r="P1405">
        <f t="shared" si="106"/>
        <v>62.17</v>
      </c>
      <c r="Q1405" s="12" t="s">
        <v>8323</v>
      </c>
      <c r="R1405" s="13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>
        <f t="shared" si="106"/>
        <v>48.2</v>
      </c>
      <c r="Q1406" s="12" t="s">
        <v>8320</v>
      </c>
      <c r="R1406" s="13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>
        <f t="shared" si="106"/>
        <v>6.18</v>
      </c>
      <c r="Q1407" s="12" t="s">
        <v>8320</v>
      </c>
      <c r="R1407" s="13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>
        <f t="shared" si="106"/>
        <v>5</v>
      </c>
      <c r="Q1408" s="12" t="s">
        <v>8320</v>
      </c>
      <c r="R1408" s="13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>
        <f t="shared" si="106"/>
        <v>7.5</v>
      </c>
      <c r="Q1409" s="12" t="s">
        <v>8320</v>
      </c>
      <c r="R1409" s="13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105"/>
        <v>7</v>
      </c>
      <c r="P1410">
        <f t="shared" si="106"/>
        <v>12</v>
      </c>
      <c r="Q1410" s="12" t="s">
        <v>8320</v>
      </c>
      <c r="R1410" s="13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ref="O1411:O1474" si="110">IFERROR(ROUND(E1411/D1411*100,0),0)</f>
        <v>0</v>
      </c>
      <c r="P1411">
        <f t="shared" ref="P1411:P1474" si="111">IFERROR(ROUND(E1411/L1411,2),0)</f>
        <v>0</v>
      </c>
      <c r="Q1411" s="12" t="s">
        <v>8320</v>
      </c>
      <c r="R1411" s="13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>
        <f t="shared" si="111"/>
        <v>1</v>
      </c>
      <c r="Q1412" s="12" t="s">
        <v>8320</v>
      </c>
      <c r="R1412" s="13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>
        <f t="shared" si="111"/>
        <v>2.33</v>
      </c>
      <c r="Q1413" s="12" t="s">
        <v>8320</v>
      </c>
      <c r="R1413" s="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>
        <f t="shared" si="111"/>
        <v>24.62</v>
      </c>
      <c r="Q1414" s="12" t="s">
        <v>8320</v>
      </c>
      <c r="R1414" s="13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>
        <f t="shared" si="111"/>
        <v>100</v>
      </c>
      <c r="Q1415" s="12" t="s">
        <v>8320</v>
      </c>
      <c r="R1415" s="13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>
        <f t="shared" si="111"/>
        <v>1</v>
      </c>
      <c r="Q1416" s="12" t="s">
        <v>8320</v>
      </c>
      <c r="R1416" s="13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>
        <f t="shared" si="111"/>
        <v>88.89</v>
      </c>
      <c r="Q1417" s="12" t="s">
        <v>8320</v>
      </c>
      <c r="R1417" s="13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>
        <f t="shared" si="111"/>
        <v>0</v>
      </c>
      <c r="Q1418" s="12" t="s">
        <v>8320</v>
      </c>
      <c r="R1418" s="13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>
        <f t="shared" si="111"/>
        <v>27.5</v>
      </c>
      <c r="Q1419" s="12" t="s">
        <v>8320</v>
      </c>
      <c r="R1419" s="13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>
        <f t="shared" si="111"/>
        <v>6</v>
      </c>
      <c r="Q1420" s="12" t="s">
        <v>8320</v>
      </c>
      <c r="R1420" s="13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>
        <f t="shared" si="111"/>
        <v>44.5</v>
      </c>
      <c r="Q1421" s="12" t="s">
        <v>8320</v>
      </c>
      <c r="R1421" s="13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>
        <f t="shared" si="111"/>
        <v>1</v>
      </c>
      <c r="Q1422" s="12" t="s">
        <v>8320</v>
      </c>
      <c r="R1422" s="13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>
        <f t="shared" si="111"/>
        <v>100</v>
      </c>
      <c r="Q1423" s="12" t="s">
        <v>8320</v>
      </c>
      <c r="R1423" s="1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>
        <f t="shared" si="111"/>
        <v>13</v>
      </c>
      <c r="Q1424" s="12" t="s">
        <v>8320</v>
      </c>
      <c r="R1424" s="13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>
        <f t="shared" si="111"/>
        <v>100</v>
      </c>
      <c r="Q1425" s="12" t="s">
        <v>8320</v>
      </c>
      <c r="R1425" s="13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>
        <f t="shared" si="111"/>
        <v>109.07</v>
      </c>
      <c r="Q1426" s="12" t="s">
        <v>8320</v>
      </c>
      <c r="R1426" s="13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>
        <f t="shared" si="111"/>
        <v>0</v>
      </c>
      <c r="Q1427" s="12" t="s">
        <v>8320</v>
      </c>
      <c r="R1427" s="13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>
        <f t="shared" si="111"/>
        <v>0</v>
      </c>
      <c r="Q1428" s="12" t="s">
        <v>8320</v>
      </c>
      <c r="R1428" s="13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>
        <f t="shared" si="111"/>
        <v>104.75</v>
      </c>
      <c r="Q1429" s="12" t="s">
        <v>8320</v>
      </c>
      <c r="R1429" s="13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>
        <f t="shared" si="111"/>
        <v>15</v>
      </c>
      <c r="Q1430" s="12" t="s">
        <v>8320</v>
      </c>
      <c r="R1430" s="13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>
        <f t="shared" si="111"/>
        <v>0</v>
      </c>
      <c r="Q1431" s="12" t="s">
        <v>8320</v>
      </c>
      <c r="R1431" s="13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>
        <f t="shared" si="111"/>
        <v>80.599999999999994</v>
      </c>
      <c r="Q1432" s="12" t="s">
        <v>8320</v>
      </c>
      <c r="R1432" s="13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>
        <f t="shared" si="111"/>
        <v>115.55</v>
      </c>
      <c r="Q1433" s="12" t="s">
        <v>8320</v>
      </c>
      <c r="R1433" s="1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>
        <f t="shared" si="111"/>
        <v>0</v>
      </c>
      <c r="Q1434" s="12" t="s">
        <v>8320</v>
      </c>
      <c r="R1434" s="13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>
        <f t="shared" si="111"/>
        <v>80.5</v>
      </c>
      <c r="Q1435" s="12" t="s">
        <v>8320</v>
      </c>
      <c r="R1435" s="13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>
        <f t="shared" si="111"/>
        <v>744.55</v>
      </c>
      <c r="Q1436" s="12" t="s">
        <v>8320</v>
      </c>
      <c r="R1436" s="13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>
        <f t="shared" si="111"/>
        <v>7.5</v>
      </c>
      <c r="Q1437" s="12" t="s">
        <v>8320</v>
      </c>
      <c r="R1437" s="13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>
        <f t="shared" si="111"/>
        <v>38.5</v>
      </c>
      <c r="Q1438" s="12" t="s">
        <v>8320</v>
      </c>
      <c r="R1438" s="13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>
        <f t="shared" si="111"/>
        <v>36.68</v>
      </c>
      <c r="Q1439" s="12" t="s">
        <v>8320</v>
      </c>
      <c r="R1439" s="13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>
        <f t="shared" si="111"/>
        <v>75</v>
      </c>
      <c r="Q1440" s="12" t="s">
        <v>8320</v>
      </c>
      <c r="R1440" s="13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>
        <f t="shared" si="111"/>
        <v>30</v>
      </c>
      <c r="Q1441" s="12" t="s">
        <v>8320</v>
      </c>
      <c r="R1441" s="13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>
        <f t="shared" si="111"/>
        <v>1</v>
      </c>
      <c r="Q1442" s="12" t="s">
        <v>8320</v>
      </c>
      <c r="R1442" s="13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>
        <f t="shared" si="111"/>
        <v>673.33</v>
      </c>
      <c r="Q1443" s="12" t="s">
        <v>8320</v>
      </c>
      <c r="R1443" s="1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>
        <f t="shared" si="111"/>
        <v>0</v>
      </c>
      <c r="Q1444" s="12" t="s">
        <v>8320</v>
      </c>
      <c r="R1444" s="13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>
        <f t="shared" si="111"/>
        <v>0</v>
      </c>
      <c r="Q1445" s="12" t="s">
        <v>8320</v>
      </c>
      <c r="R1445" s="13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>
        <f t="shared" si="111"/>
        <v>0</v>
      </c>
      <c r="Q1446" s="12" t="s">
        <v>8320</v>
      </c>
      <c r="R1446" s="13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>
        <f t="shared" si="111"/>
        <v>0</v>
      </c>
      <c r="Q1447" s="12" t="s">
        <v>8320</v>
      </c>
      <c r="R1447" s="13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>
        <f t="shared" si="111"/>
        <v>0</v>
      </c>
      <c r="Q1448" s="12" t="s">
        <v>8320</v>
      </c>
      <c r="R1448" s="13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>
        <f t="shared" si="111"/>
        <v>25</v>
      </c>
      <c r="Q1449" s="12" t="s">
        <v>8320</v>
      </c>
      <c r="R1449" s="13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>
        <f t="shared" si="111"/>
        <v>0</v>
      </c>
      <c r="Q1450" s="12" t="s">
        <v>8320</v>
      </c>
      <c r="R1450" s="13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>
        <f t="shared" si="111"/>
        <v>0</v>
      </c>
      <c r="Q1451" s="12" t="s">
        <v>8320</v>
      </c>
      <c r="R1451" s="13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>
        <f t="shared" si="111"/>
        <v>1</v>
      </c>
      <c r="Q1452" s="12" t="s">
        <v>8320</v>
      </c>
      <c r="R1452" s="13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>
        <f t="shared" si="111"/>
        <v>1</v>
      </c>
      <c r="Q1453" s="12" t="s">
        <v>8320</v>
      </c>
      <c r="R1453" s="1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>
        <f t="shared" si="111"/>
        <v>0</v>
      </c>
      <c r="Q1454" s="12" t="s">
        <v>8320</v>
      </c>
      <c r="R1454" s="13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>
        <f t="shared" si="111"/>
        <v>0</v>
      </c>
      <c r="Q1455" s="12" t="s">
        <v>8320</v>
      </c>
      <c r="R1455" s="13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>
        <f t="shared" si="111"/>
        <v>15</v>
      </c>
      <c r="Q1456" s="12" t="s">
        <v>8320</v>
      </c>
      <c r="R1456" s="13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>
        <f t="shared" si="111"/>
        <v>225</v>
      </c>
      <c r="Q1457" s="12" t="s">
        <v>8320</v>
      </c>
      <c r="R1457" s="13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>
        <f t="shared" si="111"/>
        <v>48.33</v>
      </c>
      <c r="Q1458" s="12" t="s">
        <v>8320</v>
      </c>
      <c r="R1458" s="13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>
        <f t="shared" si="111"/>
        <v>0</v>
      </c>
      <c r="Q1459" s="12" t="s">
        <v>8320</v>
      </c>
      <c r="R1459" s="13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>
        <f t="shared" si="111"/>
        <v>0</v>
      </c>
      <c r="Q1460" s="12" t="s">
        <v>8320</v>
      </c>
      <c r="R1460" s="13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>
        <f t="shared" si="111"/>
        <v>0</v>
      </c>
      <c r="Q1461" s="12" t="s">
        <v>8320</v>
      </c>
      <c r="R1461" s="13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>
        <f t="shared" si="111"/>
        <v>0</v>
      </c>
      <c r="Q1462" s="12" t="s">
        <v>8320</v>
      </c>
      <c r="R1462" s="13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110"/>
        <v>101</v>
      </c>
      <c r="P1463">
        <f t="shared" si="111"/>
        <v>44.67</v>
      </c>
      <c r="Q1463" s="12" t="s">
        <v>8320</v>
      </c>
      <c r="R1463" s="1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0"/>
        <v>109</v>
      </c>
      <c r="P1464">
        <f t="shared" si="111"/>
        <v>28.94</v>
      </c>
      <c r="Q1464" s="12" t="s">
        <v>8320</v>
      </c>
      <c r="R1464" s="13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0"/>
        <v>148</v>
      </c>
      <c r="P1465">
        <f t="shared" si="111"/>
        <v>35.44</v>
      </c>
      <c r="Q1465" s="12" t="s">
        <v>8320</v>
      </c>
      <c r="R1465" s="13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0"/>
        <v>163</v>
      </c>
      <c r="P1466">
        <f t="shared" si="111"/>
        <v>34.869999999999997</v>
      </c>
      <c r="Q1466" s="12" t="s">
        <v>8320</v>
      </c>
      <c r="R1466" s="13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0"/>
        <v>456</v>
      </c>
      <c r="P1467">
        <f t="shared" si="111"/>
        <v>52.62</v>
      </c>
      <c r="Q1467" s="12" t="s">
        <v>8320</v>
      </c>
      <c r="R1467" s="13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0"/>
        <v>108</v>
      </c>
      <c r="P1468">
        <f t="shared" si="111"/>
        <v>69.599999999999994</v>
      </c>
      <c r="Q1468" s="12" t="s">
        <v>8320</v>
      </c>
      <c r="R1468" s="13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0"/>
        <v>115</v>
      </c>
      <c r="P1469">
        <f t="shared" si="111"/>
        <v>76.72</v>
      </c>
      <c r="Q1469" s="12" t="s">
        <v>8320</v>
      </c>
      <c r="R1469" s="13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0"/>
        <v>102</v>
      </c>
      <c r="P1470">
        <f t="shared" si="111"/>
        <v>33.19</v>
      </c>
      <c r="Q1470" s="12" t="s">
        <v>8320</v>
      </c>
      <c r="R1470" s="13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0"/>
        <v>108</v>
      </c>
      <c r="P1471">
        <f t="shared" si="111"/>
        <v>149.46</v>
      </c>
      <c r="Q1471" s="12" t="s">
        <v>8320</v>
      </c>
      <c r="R1471" s="13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0"/>
        <v>125</v>
      </c>
      <c r="P1472">
        <f t="shared" si="111"/>
        <v>23.17</v>
      </c>
      <c r="Q1472" s="12" t="s">
        <v>8320</v>
      </c>
      <c r="R1472" s="13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0"/>
        <v>104</v>
      </c>
      <c r="P1473">
        <f t="shared" si="111"/>
        <v>96.88</v>
      </c>
      <c r="Q1473" s="12" t="s">
        <v>8320</v>
      </c>
      <c r="R1473" s="1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110"/>
        <v>139</v>
      </c>
      <c r="P1474">
        <f t="shared" si="111"/>
        <v>103.2</v>
      </c>
      <c r="Q1474" s="12" t="s">
        <v>8320</v>
      </c>
      <c r="R1474" s="13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ref="O1475:O1538" si="115">IFERROR(ROUND(E1475/D1475*100,0),0)</f>
        <v>121</v>
      </c>
      <c r="P1475">
        <f t="shared" ref="P1475:P1538" si="116">IFERROR(ROUND(E1475/L1475,2),0)</f>
        <v>38.46</v>
      </c>
      <c r="Q1475" s="12" t="s">
        <v>8320</v>
      </c>
      <c r="R1475" s="13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>
        <f t="shared" si="116"/>
        <v>44.32</v>
      </c>
      <c r="Q1476" s="12" t="s">
        <v>8320</v>
      </c>
      <c r="R1476" s="13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>
        <f t="shared" si="116"/>
        <v>64.17</v>
      </c>
      <c r="Q1477" s="12" t="s">
        <v>8320</v>
      </c>
      <c r="R1477" s="13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>
        <f t="shared" si="116"/>
        <v>43.33</v>
      </c>
      <c r="Q1478" s="12" t="s">
        <v>8320</v>
      </c>
      <c r="R1478" s="13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>
        <f t="shared" si="116"/>
        <v>90.5</v>
      </c>
      <c r="Q1479" s="12" t="s">
        <v>8320</v>
      </c>
      <c r="R1479" s="13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>
        <f t="shared" si="116"/>
        <v>29.19</v>
      </c>
      <c r="Q1480" s="12" t="s">
        <v>8320</v>
      </c>
      <c r="R1480" s="13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>
        <f t="shared" si="116"/>
        <v>30.96</v>
      </c>
      <c r="Q1481" s="12" t="s">
        <v>8320</v>
      </c>
      <c r="R1481" s="13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>
        <f t="shared" si="116"/>
        <v>92.16</v>
      </c>
      <c r="Q1482" s="12" t="s">
        <v>8320</v>
      </c>
      <c r="R1482" s="13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>
        <f t="shared" si="116"/>
        <v>17.5</v>
      </c>
      <c r="Q1483" s="12" t="s">
        <v>8320</v>
      </c>
      <c r="R1483" s="1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>
        <f t="shared" si="116"/>
        <v>5</v>
      </c>
      <c r="Q1484" s="12" t="s">
        <v>8320</v>
      </c>
      <c r="R1484" s="13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>
        <f t="shared" si="116"/>
        <v>25</v>
      </c>
      <c r="Q1485" s="12" t="s">
        <v>8320</v>
      </c>
      <c r="R1485" s="13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>
        <f t="shared" si="116"/>
        <v>0</v>
      </c>
      <c r="Q1486" s="12" t="s">
        <v>8320</v>
      </c>
      <c r="R1486" s="13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>
        <f t="shared" si="116"/>
        <v>50</v>
      </c>
      <c r="Q1487" s="12" t="s">
        <v>8320</v>
      </c>
      <c r="R1487" s="13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>
        <f t="shared" si="116"/>
        <v>16</v>
      </c>
      <c r="Q1488" s="12" t="s">
        <v>8320</v>
      </c>
      <c r="R1488" s="13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>
        <f t="shared" si="116"/>
        <v>0</v>
      </c>
      <c r="Q1489" s="12" t="s">
        <v>8320</v>
      </c>
      <c r="R1489" s="13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>
        <f t="shared" si="116"/>
        <v>60</v>
      </c>
      <c r="Q1490" s="12" t="s">
        <v>8320</v>
      </c>
      <c r="R1490" s="13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>
        <f t="shared" si="116"/>
        <v>0</v>
      </c>
      <c r="Q1491" s="12" t="s">
        <v>8320</v>
      </c>
      <c r="R1491" s="13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>
        <f t="shared" si="116"/>
        <v>47.11</v>
      </c>
      <c r="Q1492" s="12" t="s">
        <v>8320</v>
      </c>
      <c r="R1492" s="13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>
        <f t="shared" si="116"/>
        <v>100</v>
      </c>
      <c r="Q1493" s="12" t="s">
        <v>8320</v>
      </c>
      <c r="R1493" s="1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>
        <f t="shared" si="116"/>
        <v>15</v>
      </c>
      <c r="Q1494" s="12" t="s">
        <v>8320</v>
      </c>
      <c r="R1494" s="13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>
        <f t="shared" si="116"/>
        <v>0</v>
      </c>
      <c r="Q1495" s="12" t="s">
        <v>8320</v>
      </c>
      <c r="R1495" s="13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>
        <f t="shared" si="116"/>
        <v>40.450000000000003</v>
      </c>
      <c r="Q1496" s="12" t="s">
        <v>8320</v>
      </c>
      <c r="R1496" s="13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>
        <f t="shared" si="116"/>
        <v>0</v>
      </c>
      <c r="Q1497" s="12" t="s">
        <v>8320</v>
      </c>
      <c r="R1497" s="13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>
        <f t="shared" si="116"/>
        <v>0</v>
      </c>
      <c r="Q1498" s="12" t="s">
        <v>8320</v>
      </c>
      <c r="R1498" s="13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>
        <f t="shared" si="116"/>
        <v>1</v>
      </c>
      <c r="Q1499" s="12" t="s">
        <v>8320</v>
      </c>
      <c r="R1499" s="13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>
        <f t="shared" si="116"/>
        <v>19</v>
      </c>
      <c r="Q1500" s="12" t="s">
        <v>8320</v>
      </c>
      <c r="R1500" s="13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>
        <f t="shared" si="116"/>
        <v>5</v>
      </c>
      <c r="Q1501" s="12" t="s">
        <v>8320</v>
      </c>
      <c r="R1501" s="13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>
        <f t="shared" si="116"/>
        <v>46.73</v>
      </c>
      <c r="Q1502" s="12" t="s">
        <v>8320</v>
      </c>
      <c r="R1502" s="13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>
        <f t="shared" si="116"/>
        <v>97.73</v>
      </c>
      <c r="Q1503" s="12" t="s">
        <v>8336</v>
      </c>
      <c r="R1503" s="1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>
        <f t="shared" si="116"/>
        <v>67.84</v>
      </c>
      <c r="Q1504" s="12" t="s">
        <v>8336</v>
      </c>
      <c r="R1504" s="13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>
        <f t="shared" si="116"/>
        <v>56.98</v>
      </c>
      <c r="Q1505" s="12" t="s">
        <v>8336</v>
      </c>
      <c r="R1505" s="13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>
        <f t="shared" si="116"/>
        <v>67.16</v>
      </c>
      <c r="Q1506" s="12" t="s">
        <v>8336</v>
      </c>
      <c r="R1506" s="13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>
        <f t="shared" si="116"/>
        <v>48.04</v>
      </c>
      <c r="Q1507" s="12" t="s">
        <v>8336</v>
      </c>
      <c r="R1507" s="13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>
        <f t="shared" si="116"/>
        <v>38.86</v>
      </c>
      <c r="Q1508" s="12" t="s">
        <v>8336</v>
      </c>
      <c r="R1508" s="13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>
        <f t="shared" si="116"/>
        <v>78.180000000000007</v>
      </c>
      <c r="Q1509" s="12" t="s">
        <v>8336</v>
      </c>
      <c r="R1509" s="13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>
        <f t="shared" si="116"/>
        <v>97.11</v>
      </c>
      <c r="Q1510" s="12" t="s">
        <v>8336</v>
      </c>
      <c r="R1510" s="13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>
        <f t="shared" si="116"/>
        <v>110.39</v>
      </c>
      <c r="Q1511" s="12" t="s">
        <v>8336</v>
      </c>
      <c r="R1511" s="13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>
        <f t="shared" si="116"/>
        <v>39.92</v>
      </c>
      <c r="Q1512" s="12" t="s">
        <v>8336</v>
      </c>
      <c r="R1512" s="13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>
        <f t="shared" si="116"/>
        <v>75.98</v>
      </c>
      <c r="Q1513" s="12" t="s">
        <v>8336</v>
      </c>
      <c r="R1513" s="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>
        <f t="shared" si="116"/>
        <v>58.38</v>
      </c>
      <c r="Q1514" s="12" t="s">
        <v>8336</v>
      </c>
      <c r="R1514" s="13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>
        <f t="shared" si="116"/>
        <v>55.82</v>
      </c>
      <c r="Q1515" s="12" t="s">
        <v>8336</v>
      </c>
      <c r="R1515" s="13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>
        <f t="shared" si="116"/>
        <v>151.24</v>
      </c>
      <c r="Q1516" s="12" t="s">
        <v>8336</v>
      </c>
      <c r="R1516" s="13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>
        <f t="shared" si="116"/>
        <v>849.67</v>
      </c>
      <c r="Q1517" s="12" t="s">
        <v>8336</v>
      </c>
      <c r="R1517" s="13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>
        <f t="shared" si="116"/>
        <v>159.24</v>
      </c>
      <c r="Q1518" s="12" t="s">
        <v>8336</v>
      </c>
      <c r="R1518" s="13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>
        <f t="shared" si="116"/>
        <v>39.51</v>
      </c>
      <c r="Q1519" s="12" t="s">
        <v>8336</v>
      </c>
      <c r="R1519" s="13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>
        <f t="shared" si="116"/>
        <v>130.53</v>
      </c>
      <c r="Q1520" s="12" t="s">
        <v>8336</v>
      </c>
      <c r="R1520" s="13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>
        <f t="shared" si="116"/>
        <v>64.16</v>
      </c>
      <c r="Q1521" s="12" t="s">
        <v>8336</v>
      </c>
      <c r="R1521" s="13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>
        <f t="shared" si="116"/>
        <v>111.53</v>
      </c>
      <c r="Q1522" s="12" t="s">
        <v>8336</v>
      </c>
      <c r="R1522" s="13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>
        <f t="shared" si="116"/>
        <v>170.45</v>
      </c>
      <c r="Q1523" s="12" t="s">
        <v>8336</v>
      </c>
      <c r="R1523" s="1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>
        <f t="shared" si="116"/>
        <v>133.74</v>
      </c>
      <c r="Q1524" s="12" t="s">
        <v>8336</v>
      </c>
      <c r="R1524" s="13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>
        <f t="shared" si="116"/>
        <v>95.83</v>
      </c>
      <c r="Q1525" s="12" t="s">
        <v>8336</v>
      </c>
      <c r="R1525" s="13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>
        <f t="shared" si="116"/>
        <v>221.79</v>
      </c>
      <c r="Q1526" s="12" t="s">
        <v>8336</v>
      </c>
      <c r="R1526" s="13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115"/>
        <v>174</v>
      </c>
      <c r="P1527">
        <f t="shared" si="116"/>
        <v>32.32</v>
      </c>
      <c r="Q1527" s="12" t="s">
        <v>8336</v>
      </c>
      <c r="R1527" s="13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15"/>
        <v>120</v>
      </c>
      <c r="P1528">
        <f t="shared" si="116"/>
        <v>98.84</v>
      </c>
      <c r="Q1528" s="12" t="s">
        <v>8336</v>
      </c>
      <c r="R1528" s="13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15"/>
        <v>110</v>
      </c>
      <c r="P1529">
        <f t="shared" si="116"/>
        <v>55.22</v>
      </c>
      <c r="Q1529" s="12" t="s">
        <v>8336</v>
      </c>
      <c r="R1529" s="13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15"/>
        <v>282</v>
      </c>
      <c r="P1530">
        <f t="shared" si="116"/>
        <v>52.79</v>
      </c>
      <c r="Q1530" s="12" t="s">
        <v>8336</v>
      </c>
      <c r="R1530" s="13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15"/>
        <v>101</v>
      </c>
      <c r="P1531">
        <f t="shared" si="116"/>
        <v>135.66999999999999</v>
      </c>
      <c r="Q1531" s="12" t="s">
        <v>8336</v>
      </c>
      <c r="R1531" s="13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15"/>
        <v>135</v>
      </c>
      <c r="P1532">
        <f t="shared" si="116"/>
        <v>53.99</v>
      </c>
      <c r="Q1532" s="12" t="s">
        <v>8336</v>
      </c>
      <c r="R1532" s="13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15"/>
        <v>176</v>
      </c>
      <c r="P1533">
        <f t="shared" si="116"/>
        <v>56.64</v>
      </c>
      <c r="Q1533" s="12" t="s">
        <v>8336</v>
      </c>
      <c r="R1533" s="1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15"/>
        <v>484</v>
      </c>
      <c r="P1534">
        <f t="shared" si="116"/>
        <v>82.32</v>
      </c>
      <c r="Q1534" s="12" t="s">
        <v>8336</v>
      </c>
      <c r="R1534" s="13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15"/>
        <v>145</v>
      </c>
      <c r="P1535">
        <f t="shared" si="116"/>
        <v>88.26</v>
      </c>
      <c r="Q1535" s="12" t="s">
        <v>8336</v>
      </c>
      <c r="R1535" s="13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15"/>
        <v>418</v>
      </c>
      <c r="P1536">
        <f t="shared" si="116"/>
        <v>84.91</v>
      </c>
      <c r="Q1536" s="12" t="s">
        <v>8336</v>
      </c>
      <c r="R1536" s="13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15"/>
        <v>132</v>
      </c>
      <c r="P1537">
        <f t="shared" si="116"/>
        <v>48.15</v>
      </c>
      <c r="Q1537" s="12" t="s">
        <v>8336</v>
      </c>
      <c r="R1537" s="13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115"/>
        <v>250</v>
      </c>
      <c r="P1538">
        <f t="shared" si="116"/>
        <v>66.02</v>
      </c>
      <c r="Q1538" s="12" t="s">
        <v>8336</v>
      </c>
      <c r="R1538" s="13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ref="O1539:O1602" si="120">IFERROR(ROUND(E1539/D1539*100,0),0)</f>
        <v>180</v>
      </c>
      <c r="P1539">
        <f t="shared" ref="P1539:P1602" si="121">IFERROR(ROUND(E1539/L1539,2),0)</f>
        <v>96.38</v>
      </c>
      <c r="Q1539" s="12" t="s">
        <v>8336</v>
      </c>
      <c r="R1539" s="13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>
        <f t="shared" si="121"/>
        <v>156.16999999999999</v>
      </c>
      <c r="Q1540" s="12" t="s">
        <v>8336</v>
      </c>
      <c r="R1540" s="13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>
        <f t="shared" si="121"/>
        <v>95.76</v>
      </c>
      <c r="Q1541" s="12" t="s">
        <v>8336</v>
      </c>
      <c r="R1541" s="13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>
        <f t="shared" si="121"/>
        <v>180.41</v>
      </c>
      <c r="Q1542" s="12" t="s">
        <v>8336</v>
      </c>
      <c r="R1542" s="13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>
        <f t="shared" si="121"/>
        <v>3</v>
      </c>
      <c r="Q1543" s="12" t="s">
        <v>8336</v>
      </c>
      <c r="R1543" s="1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>
        <f t="shared" si="121"/>
        <v>20</v>
      </c>
      <c r="Q1544" s="12" t="s">
        <v>8336</v>
      </c>
      <c r="R1544" s="13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>
        <f t="shared" si="121"/>
        <v>10</v>
      </c>
      <c r="Q1545" s="12" t="s">
        <v>8336</v>
      </c>
      <c r="R1545" s="13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>
        <f t="shared" si="121"/>
        <v>0</v>
      </c>
      <c r="Q1546" s="12" t="s">
        <v>8336</v>
      </c>
      <c r="R1546" s="13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>
        <f t="shared" si="121"/>
        <v>1</v>
      </c>
      <c r="Q1547" s="12" t="s">
        <v>8336</v>
      </c>
      <c r="R1547" s="13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>
        <f t="shared" si="121"/>
        <v>26.27</v>
      </c>
      <c r="Q1548" s="12" t="s">
        <v>8336</v>
      </c>
      <c r="R1548" s="13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>
        <f t="shared" si="121"/>
        <v>0</v>
      </c>
      <c r="Q1549" s="12" t="s">
        <v>8336</v>
      </c>
      <c r="R1549" s="13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>
        <f t="shared" si="121"/>
        <v>60</v>
      </c>
      <c r="Q1550" s="12" t="s">
        <v>8336</v>
      </c>
      <c r="R1550" s="13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>
        <f t="shared" si="121"/>
        <v>28.33</v>
      </c>
      <c r="Q1551" s="12" t="s">
        <v>8336</v>
      </c>
      <c r="R1551" s="13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>
        <f t="shared" si="121"/>
        <v>14.43</v>
      </c>
      <c r="Q1552" s="12" t="s">
        <v>8336</v>
      </c>
      <c r="R1552" s="13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>
        <f t="shared" si="121"/>
        <v>0</v>
      </c>
      <c r="Q1553" s="12" t="s">
        <v>8336</v>
      </c>
      <c r="R1553" s="1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>
        <f t="shared" si="121"/>
        <v>132.19</v>
      </c>
      <c r="Q1554" s="12" t="s">
        <v>8336</v>
      </c>
      <c r="R1554" s="13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>
        <f t="shared" si="121"/>
        <v>0</v>
      </c>
      <c r="Q1555" s="12" t="s">
        <v>8336</v>
      </c>
      <c r="R1555" s="13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>
        <f t="shared" si="121"/>
        <v>0</v>
      </c>
      <c r="Q1556" s="12" t="s">
        <v>8336</v>
      </c>
      <c r="R1556" s="13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>
        <f t="shared" si="121"/>
        <v>0</v>
      </c>
      <c r="Q1557" s="12" t="s">
        <v>8336</v>
      </c>
      <c r="R1557" s="13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>
        <f t="shared" si="121"/>
        <v>56.42</v>
      </c>
      <c r="Q1558" s="12" t="s">
        <v>8336</v>
      </c>
      <c r="R1558" s="13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>
        <f t="shared" si="121"/>
        <v>100</v>
      </c>
      <c r="Q1559" s="12" t="s">
        <v>8336</v>
      </c>
      <c r="R1559" s="13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>
        <f t="shared" si="121"/>
        <v>11.67</v>
      </c>
      <c r="Q1560" s="12" t="s">
        <v>8336</v>
      </c>
      <c r="R1560" s="13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>
        <f t="shared" si="121"/>
        <v>50</v>
      </c>
      <c r="Q1561" s="12" t="s">
        <v>8336</v>
      </c>
      <c r="R1561" s="13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>
        <f t="shared" si="121"/>
        <v>23.5</v>
      </c>
      <c r="Q1562" s="12" t="s">
        <v>8336</v>
      </c>
      <c r="R1562" s="13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>
        <f t="shared" si="121"/>
        <v>67</v>
      </c>
      <c r="Q1563" s="12" t="s">
        <v>8320</v>
      </c>
      <c r="R1563" s="1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>
        <f t="shared" si="121"/>
        <v>0</v>
      </c>
      <c r="Q1564" s="12" t="s">
        <v>8320</v>
      </c>
      <c r="R1564" s="13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>
        <f t="shared" si="121"/>
        <v>42.5</v>
      </c>
      <c r="Q1565" s="12" t="s">
        <v>8320</v>
      </c>
      <c r="R1565" s="13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>
        <f t="shared" si="121"/>
        <v>10</v>
      </c>
      <c r="Q1566" s="12" t="s">
        <v>8320</v>
      </c>
      <c r="R1566" s="13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>
        <f t="shared" si="121"/>
        <v>100</v>
      </c>
      <c r="Q1567" s="12" t="s">
        <v>8320</v>
      </c>
      <c r="R1567" s="13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>
        <f t="shared" si="121"/>
        <v>108.05</v>
      </c>
      <c r="Q1568" s="12" t="s">
        <v>8320</v>
      </c>
      <c r="R1568" s="13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>
        <f t="shared" si="121"/>
        <v>26.92</v>
      </c>
      <c r="Q1569" s="12" t="s">
        <v>8320</v>
      </c>
      <c r="R1569" s="13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>
        <f t="shared" si="121"/>
        <v>155</v>
      </c>
      <c r="Q1570" s="12" t="s">
        <v>8320</v>
      </c>
      <c r="R1570" s="13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>
        <f t="shared" si="121"/>
        <v>0</v>
      </c>
      <c r="Q1571" s="12" t="s">
        <v>8320</v>
      </c>
      <c r="R1571" s="13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>
        <f t="shared" si="121"/>
        <v>47.77</v>
      </c>
      <c r="Q1572" s="12" t="s">
        <v>8320</v>
      </c>
      <c r="R1572" s="13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>
        <f t="shared" si="121"/>
        <v>20</v>
      </c>
      <c r="Q1573" s="12" t="s">
        <v>8320</v>
      </c>
      <c r="R1573" s="1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>
        <f t="shared" si="121"/>
        <v>41.67</v>
      </c>
      <c r="Q1574" s="12" t="s">
        <v>8320</v>
      </c>
      <c r="R1574" s="13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>
        <f t="shared" si="121"/>
        <v>74.33</v>
      </c>
      <c r="Q1575" s="12" t="s">
        <v>8320</v>
      </c>
      <c r="R1575" s="13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>
        <f t="shared" si="121"/>
        <v>84.33</v>
      </c>
      <c r="Q1576" s="12" t="s">
        <v>8320</v>
      </c>
      <c r="R1576" s="13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>
        <f t="shared" si="121"/>
        <v>65.459999999999994</v>
      </c>
      <c r="Q1577" s="12" t="s">
        <v>8320</v>
      </c>
      <c r="R1577" s="13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>
        <f t="shared" si="121"/>
        <v>65</v>
      </c>
      <c r="Q1578" s="12" t="s">
        <v>8320</v>
      </c>
      <c r="R1578" s="13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>
        <f t="shared" si="121"/>
        <v>27.5</v>
      </c>
      <c r="Q1579" s="12" t="s">
        <v>8320</v>
      </c>
      <c r="R1579" s="13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>
        <f t="shared" si="121"/>
        <v>51.25</v>
      </c>
      <c r="Q1580" s="12" t="s">
        <v>8320</v>
      </c>
      <c r="R1580" s="13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>
        <f t="shared" si="121"/>
        <v>14</v>
      </c>
      <c r="Q1581" s="12" t="s">
        <v>8320</v>
      </c>
      <c r="R1581" s="13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>
        <f t="shared" si="121"/>
        <v>0</v>
      </c>
      <c r="Q1582" s="12" t="s">
        <v>8320</v>
      </c>
      <c r="R1582" s="13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>
        <f t="shared" si="121"/>
        <v>5</v>
      </c>
      <c r="Q1583" s="12" t="s">
        <v>8336</v>
      </c>
      <c r="R1583" s="1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>
        <f t="shared" si="121"/>
        <v>31</v>
      </c>
      <c r="Q1584" s="12" t="s">
        <v>8336</v>
      </c>
      <c r="R1584" s="13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>
        <f t="shared" si="121"/>
        <v>15</v>
      </c>
      <c r="Q1585" s="12" t="s">
        <v>8336</v>
      </c>
      <c r="R1585" s="13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>
        <f t="shared" si="121"/>
        <v>0</v>
      </c>
      <c r="Q1586" s="12" t="s">
        <v>8336</v>
      </c>
      <c r="R1586" s="13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>
        <f t="shared" si="121"/>
        <v>131.66999999999999</v>
      </c>
      <c r="Q1587" s="12" t="s">
        <v>8336</v>
      </c>
      <c r="R1587" s="13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>
        <f t="shared" si="121"/>
        <v>0</v>
      </c>
      <c r="Q1588" s="12" t="s">
        <v>8336</v>
      </c>
      <c r="R1588" s="13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>
        <f t="shared" si="121"/>
        <v>1</v>
      </c>
      <c r="Q1589" s="12" t="s">
        <v>8336</v>
      </c>
      <c r="R1589" s="13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>
        <f t="shared" si="121"/>
        <v>0</v>
      </c>
      <c r="Q1590" s="12" t="s">
        <v>8336</v>
      </c>
      <c r="R1590" s="13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>
        <f t="shared" si="121"/>
        <v>0</v>
      </c>
      <c r="Q1591" s="12" t="s">
        <v>8336</v>
      </c>
      <c r="R1591" s="13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>
        <f t="shared" si="121"/>
        <v>510</v>
      </c>
      <c r="Q1592" s="12" t="s">
        <v>8336</v>
      </c>
      <c r="R1592" s="13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>
        <f t="shared" si="121"/>
        <v>44.48</v>
      </c>
      <c r="Q1593" s="12" t="s">
        <v>8336</v>
      </c>
      <c r="R1593" s="1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>
        <f t="shared" si="121"/>
        <v>0</v>
      </c>
      <c r="Q1594" s="12" t="s">
        <v>8336</v>
      </c>
      <c r="R1594" s="13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>
        <f t="shared" si="121"/>
        <v>1</v>
      </c>
      <c r="Q1595" s="12" t="s">
        <v>8336</v>
      </c>
      <c r="R1595" s="13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>
        <f t="shared" si="121"/>
        <v>20.5</v>
      </c>
      <c r="Q1596" s="12" t="s">
        <v>8336</v>
      </c>
      <c r="R1596" s="13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>
        <f t="shared" si="121"/>
        <v>40</v>
      </c>
      <c r="Q1597" s="12" t="s">
        <v>8336</v>
      </c>
      <c r="R1597" s="13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>
        <f t="shared" si="121"/>
        <v>25</v>
      </c>
      <c r="Q1598" s="12" t="s">
        <v>8336</v>
      </c>
      <c r="R1598" s="13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>
        <f t="shared" si="121"/>
        <v>0</v>
      </c>
      <c r="Q1599" s="12" t="s">
        <v>8336</v>
      </c>
      <c r="R1599" s="13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>
        <f t="shared" si="121"/>
        <v>1</v>
      </c>
      <c r="Q1600" s="12" t="s">
        <v>8336</v>
      </c>
      <c r="R1600" s="13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>
        <f t="shared" si="121"/>
        <v>0</v>
      </c>
      <c r="Q1601" s="12" t="s">
        <v>8336</v>
      </c>
      <c r="R1601" s="13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120"/>
        <v>7</v>
      </c>
      <c r="P1602">
        <f t="shared" si="121"/>
        <v>40.78</v>
      </c>
      <c r="Q1602" s="12" t="s">
        <v>8336</v>
      </c>
      <c r="R1602" s="13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ref="O1603:O1666" si="125">IFERROR(ROUND(E1603/D1603*100,0),0)</f>
        <v>108</v>
      </c>
      <c r="P1603">
        <f t="shared" ref="P1603:P1666" si="126">IFERROR(ROUND(E1603/L1603,2),0)</f>
        <v>48.33</v>
      </c>
      <c r="Q1603" s="12" t="s">
        <v>8323</v>
      </c>
      <c r="R1603" s="1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>
        <f t="shared" si="126"/>
        <v>46.95</v>
      </c>
      <c r="Q1604" s="12" t="s">
        <v>8323</v>
      </c>
      <c r="R1604" s="13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>
        <f t="shared" si="126"/>
        <v>66.69</v>
      </c>
      <c r="Q1605" s="12" t="s">
        <v>8323</v>
      </c>
      <c r="R1605" s="13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>
        <f t="shared" si="126"/>
        <v>48.84</v>
      </c>
      <c r="Q1606" s="12" t="s">
        <v>8323</v>
      </c>
      <c r="R1606" s="13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>
        <f t="shared" si="126"/>
        <v>137.31</v>
      </c>
      <c r="Q1607" s="12" t="s">
        <v>8323</v>
      </c>
      <c r="R1607" s="13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>
        <f t="shared" si="126"/>
        <v>87.83</v>
      </c>
      <c r="Q1608" s="12" t="s">
        <v>8323</v>
      </c>
      <c r="R1608" s="13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>
        <f t="shared" si="126"/>
        <v>70.790000000000006</v>
      </c>
      <c r="Q1609" s="12" t="s">
        <v>8323</v>
      </c>
      <c r="R1609" s="13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>
        <f t="shared" si="126"/>
        <v>52.83</v>
      </c>
      <c r="Q1610" s="12" t="s">
        <v>8323</v>
      </c>
      <c r="R1610" s="13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>
        <f t="shared" si="126"/>
        <v>443.75</v>
      </c>
      <c r="Q1611" s="12" t="s">
        <v>8323</v>
      </c>
      <c r="R1611" s="13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>
        <f t="shared" si="126"/>
        <v>48.54</v>
      </c>
      <c r="Q1612" s="12" t="s">
        <v>8323</v>
      </c>
      <c r="R1612" s="13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>
        <f t="shared" si="126"/>
        <v>37.07</v>
      </c>
      <c r="Q1613" s="12" t="s">
        <v>8323</v>
      </c>
      <c r="R1613" s="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>
        <f t="shared" si="126"/>
        <v>50</v>
      </c>
      <c r="Q1614" s="12" t="s">
        <v>8323</v>
      </c>
      <c r="R1614" s="13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>
        <f t="shared" si="126"/>
        <v>39.04</v>
      </c>
      <c r="Q1615" s="12" t="s">
        <v>8323</v>
      </c>
      <c r="R1615" s="13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>
        <f t="shared" si="126"/>
        <v>66.69</v>
      </c>
      <c r="Q1616" s="12" t="s">
        <v>8323</v>
      </c>
      <c r="R1616" s="13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>
        <f t="shared" si="126"/>
        <v>67.13</v>
      </c>
      <c r="Q1617" s="12" t="s">
        <v>8323</v>
      </c>
      <c r="R1617" s="13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>
        <f t="shared" si="126"/>
        <v>66.37</v>
      </c>
      <c r="Q1618" s="12" t="s">
        <v>8323</v>
      </c>
      <c r="R1618" s="13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>
        <f t="shared" si="126"/>
        <v>64.62</v>
      </c>
      <c r="Q1619" s="12" t="s">
        <v>8323</v>
      </c>
      <c r="R1619" s="13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>
        <f t="shared" si="126"/>
        <v>58.37</v>
      </c>
      <c r="Q1620" s="12" t="s">
        <v>8323</v>
      </c>
      <c r="R1620" s="13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>
        <f t="shared" si="126"/>
        <v>86.96</v>
      </c>
      <c r="Q1621" s="12" t="s">
        <v>8323</v>
      </c>
      <c r="R1621" s="13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>
        <f t="shared" si="126"/>
        <v>66.47</v>
      </c>
      <c r="Q1622" s="12" t="s">
        <v>8323</v>
      </c>
      <c r="R1622" s="13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>
        <f t="shared" si="126"/>
        <v>163.78</v>
      </c>
      <c r="Q1623" s="12" t="s">
        <v>8323</v>
      </c>
      <c r="R1623" s="1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>
        <f t="shared" si="126"/>
        <v>107.98</v>
      </c>
      <c r="Q1624" s="12" t="s">
        <v>8323</v>
      </c>
      <c r="R1624" s="13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>
        <f t="shared" si="126"/>
        <v>42.11</v>
      </c>
      <c r="Q1625" s="12" t="s">
        <v>8323</v>
      </c>
      <c r="R1625" s="13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>
        <f t="shared" si="126"/>
        <v>47.2</v>
      </c>
      <c r="Q1626" s="12" t="s">
        <v>8323</v>
      </c>
      <c r="R1626" s="13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>
        <f t="shared" si="126"/>
        <v>112.02</v>
      </c>
      <c r="Q1627" s="12" t="s">
        <v>8323</v>
      </c>
      <c r="R1627" s="13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>
        <f t="shared" si="126"/>
        <v>74.95</v>
      </c>
      <c r="Q1628" s="12" t="s">
        <v>8323</v>
      </c>
      <c r="R1628" s="13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>
        <f t="shared" si="126"/>
        <v>61.58</v>
      </c>
      <c r="Q1629" s="12" t="s">
        <v>8323</v>
      </c>
      <c r="R1629" s="13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>
        <f t="shared" si="126"/>
        <v>45.88</v>
      </c>
      <c r="Q1630" s="12" t="s">
        <v>8323</v>
      </c>
      <c r="R1630" s="13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>
        <f t="shared" si="126"/>
        <v>75.849999999999994</v>
      </c>
      <c r="Q1631" s="12" t="s">
        <v>8323</v>
      </c>
      <c r="R1631" s="13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>
        <f t="shared" si="126"/>
        <v>84.21</v>
      </c>
      <c r="Q1632" s="12" t="s">
        <v>8323</v>
      </c>
      <c r="R1632" s="13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>
        <f t="shared" si="126"/>
        <v>117.23</v>
      </c>
      <c r="Q1633" s="12" t="s">
        <v>8323</v>
      </c>
      <c r="R1633" s="1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>
        <f t="shared" si="126"/>
        <v>86.49</v>
      </c>
      <c r="Q1634" s="12" t="s">
        <v>8323</v>
      </c>
      <c r="R1634" s="13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>
        <f t="shared" si="126"/>
        <v>172.41</v>
      </c>
      <c r="Q1635" s="12" t="s">
        <v>8323</v>
      </c>
      <c r="R1635" s="13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>
        <f t="shared" si="126"/>
        <v>62.81</v>
      </c>
      <c r="Q1636" s="12" t="s">
        <v>8323</v>
      </c>
      <c r="R1636" s="13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>
        <f t="shared" si="126"/>
        <v>67.73</v>
      </c>
      <c r="Q1637" s="12" t="s">
        <v>8323</v>
      </c>
      <c r="R1637" s="13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>
        <f t="shared" si="126"/>
        <v>53.56</v>
      </c>
      <c r="Q1638" s="12" t="s">
        <v>8323</v>
      </c>
      <c r="R1638" s="13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>
        <f t="shared" si="126"/>
        <v>34.6</v>
      </c>
      <c r="Q1639" s="12" t="s">
        <v>8323</v>
      </c>
      <c r="R1639" s="13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>
        <f t="shared" si="126"/>
        <v>38.89</v>
      </c>
      <c r="Q1640" s="12" t="s">
        <v>8323</v>
      </c>
      <c r="R1640" s="13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>
        <f t="shared" si="126"/>
        <v>94.74</v>
      </c>
      <c r="Q1641" s="12" t="s">
        <v>8323</v>
      </c>
      <c r="R1641" s="13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>
        <f t="shared" si="126"/>
        <v>39.97</v>
      </c>
      <c r="Q1642" s="12" t="s">
        <v>8323</v>
      </c>
      <c r="R1642" s="13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>
        <f t="shared" si="126"/>
        <v>97.5</v>
      </c>
      <c r="Q1643" s="12" t="s">
        <v>8323</v>
      </c>
      <c r="R1643" s="1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>
        <f t="shared" si="126"/>
        <v>42.86</v>
      </c>
      <c r="Q1644" s="12" t="s">
        <v>8323</v>
      </c>
      <c r="R1644" s="13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>
        <f t="shared" si="126"/>
        <v>168.51</v>
      </c>
      <c r="Q1645" s="12" t="s">
        <v>8323</v>
      </c>
      <c r="R1645" s="13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>
        <f t="shared" si="126"/>
        <v>85.55</v>
      </c>
      <c r="Q1646" s="12" t="s">
        <v>8323</v>
      </c>
      <c r="R1646" s="13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>
        <f t="shared" si="126"/>
        <v>554</v>
      </c>
      <c r="Q1647" s="12" t="s">
        <v>8323</v>
      </c>
      <c r="R1647" s="13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>
        <f t="shared" si="126"/>
        <v>26.55</v>
      </c>
      <c r="Q1648" s="12" t="s">
        <v>8323</v>
      </c>
      <c r="R1648" s="13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>
        <f t="shared" si="126"/>
        <v>113.83</v>
      </c>
      <c r="Q1649" s="12" t="s">
        <v>8323</v>
      </c>
      <c r="R1649" s="13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>
        <f t="shared" si="126"/>
        <v>32.01</v>
      </c>
      <c r="Q1650" s="12" t="s">
        <v>8323</v>
      </c>
      <c r="R1650" s="13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>
        <f t="shared" si="126"/>
        <v>47.19</v>
      </c>
      <c r="Q1651" s="12" t="s">
        <v>8323</v>
      </c>
      <c r="R1651" s="13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>
        <f t="shared" si="126"/>
        <v>88.47</v>
      </c>
      <c r="Q1652" s="12" t="s">
        <v>8323</v>
      </c>
      <c r="R1652" s="13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>
        <f t="shared" si="126"/>
        <v>100.75</v>
      </c>
      <c r="Q1653" s="12" t="s">
        <v>8323</v>
      </c>
      <c r="R1653" s="1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>
        <f t="shared" si="126"/>
        <v>64.709999999999994</v>
      </c>
      <c r="Q1654" s="12" t="s">
        <v>8323</v>
      </c>
      <c r="R1654" s="13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25"/>
        <v>174</v>
      </c>
      <c r="P1655">
        <f t="shared" si="126"/>
        <v>51.85</v>
      </c>
      <c r="Q1655" s="12" t="s">
        <v>8323</v>
      </c>
      <c r="R1655" s="13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25"/>
        <v>120</v>
      </c>
      <c r="P1656">
        <f t="shared" si="126"/>
        <v>38.79</v>
      </c>
      <c r="Q1656" s="12" t="s">
        <v>8323</v>
      </c>
      <c r="R1656" s="13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25"/>
        <v>143</v>
      </c>
      <c r="P1657">
        <f t="shared" si="126"/>
        <v>44.65</v>
      </c>
      <c r="Q1657" s="12" t="s">
        <v>8323</v>
      </c>
      <c r="R1657" s="13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25"/>
        <v>100</v>
      </c>
      <c r="P1658">
        <f t="shared" si="126"/>
        <v>156.77000000000001</v>
      </c>
      <c r="Q1658" s="12" t="s">
        <v>8323</v>
      </c>
      <c r="R1658" s="13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25"/>
        <v>105</v>
      </c>
      <c r="P1659">
        <f t="shared" si="126"/>
        <v>118.7</v>
      </c>
      <c r="Q1659" s="12" t="s">
        <v>8323</v>
      </c>
      <c r="R1659" s="13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25"/>
        <v>132</v>
      </c>
      <c r="P1660">
        <f t="shared" si="126"/>
        <v>74.150000000000006</v>
      </c>
      <c r="Q1660" s="12" t="s">
        <v>8323</v>
      </c>
      <c r="R1660" s="13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25"/>
        <v>113</v>
      </c>
      <c r="P1661">
        <f t="shared" si="126"/>
        <v>12.53</v>
      </c>
      <c r="Q1661" s="12" t="s">
        <v>8323</v>
      </c>
      <c r="R1661" s="13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25"/>
        <v>1254</v>
      </c>
      <c r="P1662">
        <f t="shared" si="126"/>
        <v>27.86</v>
      </c>
      <c r="Q1662" s="12" t="s">
        <v>8323</v>
      </c>
      <c r="R1662" s="13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>
        <f t="shared" si="126"/>
        <v>80.180000000000007</v>
      </c>
      <c r="Q1663" s="12" t="s">
        <v>8323</v>
      </c>
      <c r="R1663" s="1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25"/>
        <v>103</v>
      </c>
      <c r="P1664">
        <f t="shared" si="126"/>
        <v>132.44</v>
      </c>
      <c r="Q1664" s="12" t="s">
        <v>8323</v>
      </c>
      <c r="R1664" s="13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25"/>
        <v>108</v>
      </c>
      <c r="P1665">
        <f t="shared" si="126"/>
        <v>33.75</v>
      </c>
      <c r="Q1665" s="12" t="s">
        <v>8323</v>
      </c>
      <c r="R1665" s="13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25"/>
        <v>122</v>
      </c>
      <c r="P1666">
        <f t="shared" si="126"/>
        <v>34.380000000000003</v>
      </c>
      <c r="Q1666" s="12" t="s">
        <v>8323</v>
      </c>
      <c r="R1666" s="13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ref="O1667:O1730" si="130">IFERROR(ROUND(E1667/D1667*100,0),0)</f>
        <v>119</v>
      </c>
      <c r="P1667">
        <f t="shared" ref="P1667:P1730" si="131">IFERROR(ROUND(E1667/L1667,2),0)</f>
        <v>44.96</v>
      </c>
      <c r="Q1667" s="12" t="s">
        <v>8323</v>
      </c>
      <c r="R1667" s="13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>
        <f t="shared" si="131"/>
        <v>41.04</v>
      </c>
      <c r="Q1668" s="12" t="s">
        <v>8323</v>
      </c>
      <c r="R1668" s="13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>
        <f t="shared" si="131"/>
        <v>52.6</v>
      </c>
      <c r="Q1669" s="12" t="s">
        <v>8323</v>
      </c>
      <c r="R1669" s="13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>
        <f t="shared" si="131"/>
        <v>70.78</v>
      </c>
      <c r="Q1670" s="12" t="s">
        <v>8323</v>
      </c>
      <c r="R1670" s="13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>
        <f t="shared" si="131"/>
        <v>53.75</v>
      </c>
      <c r="Q1671" s="12" t="s">
        <v>8323</v>
      </c>
      <c r="R1671" s="13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>
        <f t="shared" si="131"/>
        <v>44.61</v>
      </c>
      <c r="Q1672" s="12" t="s">
        <v>8323</v>
      </c>
      <c r="R1672" s="13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>
        <f t="shared" si="131"/>
        <v>26.15</v>
      </c>
      <c r="Q1673" s="12" t="s">
        <v>8323</v>
      </c>
      <c r="R1673" s="1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>
        <f t="shared" si="131"/>
        <v>39.18</v>
      </c>
      <c r="Q1674" s="12" t="s">
        <v>8323</v>
      </c>
      <c r="R1674" s="13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>
        <f t="shared" si="131"/>
        <v>45.59</v>
      </c>
      <c r="Q1675" s="12" t="s">
        <v>8323</v>
      </c>
      <c r="R1675" s="13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>
        <f t="shared" si="131"/>
        <v>89.25</v>
      </c>
      <c r="Q1676" s="12" t="s">
        <v>8323</v>
      </c>
      <c r="R1676" s="13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>
        <f t="shared" si="131"/>
        <v>40.42</v>
      </c>
      <c r="Q1677" s="12" t="s">
        <v>8323</v>
      </c>
      <c r="R1677" s="13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>
        <f t="shared" si="131"/>
        <v>82.38</v>
      </c>
      <c r="Q1678" s="12" t="s">
        <v>8323</v>
      </c>
      <c r="R1678" s="13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>
        <f t="shared" si="131"/>
        <v>159.52000000000001</v>
      </c>
      <c r="Q1679" s="12" t="s">
        <v>8323</v>
      </c>
      <c r="R1679" s="13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>
        <f t="shared" si="131"/>
        <v>36.24</v>
      </c>
      <c r="Q1680" s="12" t="s">
        <v>8323</v>
      </c>
      <c r="R1680" s="13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>
        <f t="shared" si="131"/>
        <v>62.5</v>
      </c>
      <c r="Q1681" s="12" t="s">
        <v>8323</v>
      </c>
      <c r="R1681" s="13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>
        <f t="shared" si="131"/>
        <v>47</v>
      </c>
      <c r="Q1682" s="12" t="s">
        <v>8323</v>
      </c>
      <c r="R1682" s="13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>
        <f t="shared" si="131"/>
        <v>74.58</v>
      </c>
      <c r="Q1683" s="12" t="s">
        <v>8323</v>
      </c>
      <c r="R1683" s="1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>
        <f t="shared" si="131"/>
        <v>0</v>
      </c>
      <c r="Q1684" s="12" t="s">
        <v>8323</v>
      </c>
      <c r="R1684" s="13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>
        <f t="shared" si="131"/>
        <v>76</v>
      </c>
      <c r="Q1685" s="12" t="s">
        <v>8323</v>
      </c>
      <c r="R1685" s="13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>
        <f t="shared" si="131"/>
        <v>86.44</v>
      </c>
      <c r="Q1686" s="12" t="s">
        <v>8323</v>
      </c>
      <c r="R1686" s="13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>
        <f t="shared" si="131"/>
        <v>24</v>
      </c>
      <c r="Q1687" s="12" t="s">
        <v>8323</v>
      </c>
      <c r="R1687" s="13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>
        <f t="shared" si="131"/>
        <v>18</v>
      </c>
      <c r="Q1688" s="12" t="s">
        <v>8323</v>
      </c>
      <c r="R1688" s="13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>
        <f t="shared" si="131"/>
        <v>80.13</v>
      </c>
      <c r="Q1689" s="12" t="s">
        <v>8323</v>
      </c>
      <c r="R1689" s="13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>
        <f t="shared" si="131"/>
        <v>253.14</v>
      </c>
      <c r="Q1690" s="12" t="s">
        <v>8323</v>
      </c>
      <c r="R1690" s="13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>
        <f t="shared" si="131"/>
        <v>171.43</v>
      </c>
      <c r="Q1691" s="12" t="s">
        <v>8323</v>
      </c>
      <c r="R1691" s="13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>
        <f t="shared" si="131"/>
        <v>57.73</v>
      </c>
      <c r="Q1692" s="12" t="s">
        <v>8323</v>
      </c>
      <c r="R1692" s="13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>
        <f t="shared" si="131"/>
        <v>264.26</v>
      </c>
      <c r="Q1693" s="12" t="s">
        <v>8323</v>
      </c>
      <c r="R1693" s="1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>
        <f t="shared" si="131"/>
        <v>159.33000000000001</v>
      </c>
      <c r="Q1694" s="12" t="s">
        <v>8323</v>
      </c>
      <c r="R1694" s="13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>
        <f t="shared" si="131"/>
        <v>35</v>
      </c>
      <c r="Q1695" s="12" t="s">
        <v>8323</v>
      </c>
      <c r="R1695" s="13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>
        <f t="shared" si="131"/>
        <v>5</v>
      </c>
      <c r="Q1696" s="12" t="s">
        <v>8323</v>
      </c>
      <c r="R1696" s="13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>
        <f t="shared" si="131"/>
        <v>61.09</v>
      </c>
      <c r="Q1697" s="12" t="s">
        <v>8323</v>
      </c>
      <c r="R1697" s="13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>
        <f t="shared" si="131"/>
        <v>0</v>
      </c>
      <c r="Q1698" s="12" t="s">
        <v>8323</v>
      </c>
      <c r="R1698" s="13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>
        <f t="shared" si="131"/>
        <v>114.82</v>
      </c>
      <c r="Q1699" s="12" t="s">
        <v>8323</v>
      </c>
      <c r="R1699" s="13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>
        <f t="shared" si="131"/>
        <v>0</v>
      </c>
      <c r="Q1700" s="12" t="s">
        <v>8323</v>
      </c>
      <c r="R1700" s="13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>
        <f t="shared" si="131"/>
        <v>54</v>
      </c>
      <c r="Q1701" s="12" t="s">
        <v>8323</v>
      </c>
      <c r="R1701" s="13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>
        <f t="shared" si="131"/>
        <v>65.97</v>
      </c>
      <c r="Q1702" s="12" t="s">
        <v>8323</v>
      </c>
      <c r="R1702" s="13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>
        <f t="shared" si="131"/>
        <v>5</v>
      </c>
      <c r="Q1703" s="12" t="s">
        <v>8323</v>
      </c>
      <c r="R1703" s="1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>
        <f t="shared" si="131"/>
        <v>1</v>
      </c>
      <c r="Q1704" s="12" t="s">
        <v>8323</v>
      </c>
      <c r="R1704" s="13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>
        <f t="shared" si="131"/>
        <v>25.5</v>
      </c>
      <c r="Q1705" s="12" t="s">
        <v>8323</v>
      </c>
      <c r="R1705" s="13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>
        <f t="shared" si="131"/>
        <v>118.36</v>
      </c>
      <c r="Q1706" s="12" t="s">
        <v>8323</v>
      </c>
      <c r="R1706" s="13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>
        <f t="shared" si="131"/>
        <v>0</v>
      </c>
      <c r="Q1707" s="12" t="s">
        <v>8323</v>
      </c>
      <c r="R1707" s="13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>
        <f t="shared" si="131"/>
        <v>0</v>
      </c>
      <c r="Q1708" s="12" t="s">
        <v>8323</v>
      </c>
      <c r="R1708" s="13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>
        <f t="shared" si="131"/>
        <v>54.11</v>
      </c>
      <c r="Q1709" s="12" t="s">
        <v>8323</v>
      </c>
      <c r="R1709" s="13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>
        <f t="shared" si="131"/>
        <v>0</v>
      </c>
      <c r="Q1710" s="12" t="s">
        <v>8323</v>
      </c>
      <c r="R1710" s="13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>
        <f t="shared" si="131"/>
        <v>21.25</v>
      </c>
      <c r="Q1711" s="12" t="s">
        <v>8323</v>
      </c>
      <c r="R1711" s="13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>
        <f t="shared" si="131"/>
        <v>34</v>
      </c>
      <c r="Q1712" s="12" t="s">
        <v>8323</v>
      </c>
      <c r="R1712" s="13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>
        <f t="shared" si="131"/>
        <v>525</v>
      </c>
      <c r="Q1713" s="12" t="s">
        <v>8323</v>
      </c>
      <c r="R1713" s="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>
        <f t="shared" si="131"/>
        <v>0</v>
      </c>
      <c r="Q1714" s="12" t="s">
        <v>8323</v>
      </c>
      <c r="R1714" s="13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>
        <f t="shared" si="131"/>
        <v>50</v>
      </c>
      <c r="Q1715" s="12" t="s">
        <v>8323</v>
      </c>
      <c r="R1715" s="13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>
        <f t="shared" si="131"/>
        <v>115.71</v>
      </c>
      <c r="Q1716" s="12" t="s">
        <v>8323</v>
      </c>
      <c r="R1716" s="13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>
        <f t="shared" si="131"/>
        <v>5.5</v>
      </c>
      <c r="Q1717" s="12" t="s">
        <v>8323</v>
      </c>
      <c r="R1717" s="13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>
        <f t="shared" si="131"/>
        <v>50</v>
      </c>
      <c r="Q1718" s="12" t="s">
        <v>8323</v>
      </c>
      <c r="R1718" s="13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>
        <f t="shared" si="131"/>
        <v>34.020000000000003</v>
      </c>
      <c r="Q1719" s="12" t="s">
        <v>8323</v>
      </c>
      <c r="R1719" s="13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>
        <f t="shared" si="131"/>
        <v>37.5</v>
      </c>
      <c r="Q1720" s="12" t="s">
        <v>8323</v>
      </c>
      <c r="R1720" s="13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>
        <f t="shared" si="131"/>
        <v>11.67</v>
      </c>
      <c r="Q1721" s="12" t="s">
        <v>8323</v>
      </c>
      <c r="R1721" s="13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>
        <f t="shared" si="131"/>
        <v>28.13</v>
      </c>
      <c r="Q1722" s="12" t="s">
        <v>8323</v>
      </c>
      <c r="R1722" s="13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>
        <f t="shared" si="131"/>
        <v>0</v>
      </c>
      <c r="Q1723" s="12" t="s">
        <v>8323</v>
      </c>
      <c r="R1723" s="1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>
        <f t="shared" si="131"/>
        <v>1</v>
      </c>
      <c r="Q1724" s="12" t="s">
        <v>8323</v>
      </c>
      <c r="R1724" s="13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>
        <f t="shared" si="131"/>
        <v>216.67</v>
      </c>
      <c r="Q1725" s="12" t="s">
        <v>8323</v>
      </c>
      <c r="R1725" s="13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>
        <f t="shared" si="131"/>
        <v>8.75</v>
      </c>
      <c r="Q1726" s="12" t="s">
        <v>8323</v>
      </c>
      <c r="R1726" s="13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>
        <f t="shared" si="131"/>
        <v>62.22</v>
      </c>
      <c r="Q1727" s="12" t="s">
        <v>8323</v>
      </c>
      <c r="R1727" s="13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>
        <f t="shared" si="131"/>
        <v>137.25</v>
      </c>
      <c r="Q1728" s="12" t="s">
        <v>8323</v>
      </c>
      <c r="R1728" s="13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>
        <f t="shared" si="131"/>
        <v>1</v>
      </c>
      <c r="Q1729" s="12" t="s">
        <v>8323</v>
      </c>
      <c r="R1729" s="13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30"/>
        <v>68</v>
      </c>
      <c r="P1730">
        <f t="shared" si="131"/>
        <v>122.14</v>
      </c>
      <c r="Q1730" s="12" t="s">
        <v>8323</v>
      </c>
      <c r="R1730" s="13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ref="O1731:O1794" si="135">IFERROR(ROUND(E1731/D1731*100,0),0)</f>
        <v>0</v>
      </c>
      <c r="P1731">
        <f t="shared" ref="P1731:P1794" si="136">IFERROR(ROUND(E1731/L1731,2),0)</f>
        <v>0</v>
      </c>
      <c r="Q1731" s="12" t="s">
        <v>8323</v>
      </c>
      <c r="R1731" s="13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>
        <f t="shared" si="136"/>
        <v>0</v>
      </c>
      <c r="Q1732" s="12" t="s">
        <v>8323</v>
      </c>
      <c r="R1732" s="13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>
        <f t="shared" si="136"/>
        <v>0</v>
      </c>
      <c r="Q1733" s="12" t="s">
        <v>8323</v>
      </c>
      <c r="R1733" s="1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>
        <f t="shared" si="136"/>
        <v>0</v>
      </c>
      <c r="Q1734" s="12" t="s">
        <v>8323</v>
      </c>
      <c r="R1734" s="13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>
        <f t="shared" si="136"/>
        <v>0</v>
      </c>
      <c r="Q1735" s="12" t="s">
        <v>8323</v>
      </c>
      <c r="R1735" s="13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>
        <f t="shared" si="136"/>
        <v>1</v>
      </c>
      <c r="Q1736" s="12" t="s">
        <v>8323</v>
      </c>
      <c r="R1736" s="13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>
        <f t="shared" si="136"/>
        <v>55</v>
      </c>
      <c r="Q1737" s="12" t="s">
        <v>8323</v>
      </c>
      <c r="R1737" s="13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>
        <f t="shared" si="136"/>
        <v>22</v>
      </c>
      <c r="Q1738" s="12" t="s">
        <v>8323</v>
      </c>
      <c r="R1738" s="13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>
        <f t="shared" si="136"/>
        <v>56.67</v>
      </c>
      <c r="Q1739" s="12" t="s">
        <v>8323</v>
      </c>
      <c r="R1739" s="13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>
        <f t="shared" si="136"/>
        <v>20</v>
      </c>
      <c r="Q1740" s="12" t="s">
        <v>8323</v>
      </c>
      <c r="R1740" s="13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>
        <f t="shared" si="136"/>
        <v>1</v>
      </c>
      <c r="Q1741" s="12" t="s">
        <v>8323</v>
      </c>
      <c r="R1741" s="13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>
        <f t="shared" si="136"/>
        <v>0</v>
      </c>
      <c r="Q1742" s="12" t="s">
        <v>8323</v>
      </c>
      <c r="R1742" s="13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>
        <f t="shared" si="136"/>
        <v>25.58</v>
      </c>
      <c r="Q1743" s="12" t="s">
        <v>8336</v>
      </c>
      <c r="R1743" s="1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>
        <f t="shared" si="136"/>
        <v>63.97</v>
      </c>
      <c r="Q1744" s="12" t="s">
        <v>8336</v>
      </c>
      <c r="R1744" s="13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>
        <f t="shared" si="136"/>
        <v>89.93</v>
      </c>
      <c r="Q1745" s="12" t="s">
        <v>8336</v>
      </c>
      <c r="R1745" s="13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>
        <f t="shared" si="136"/>
        <v>93.07</v>
      </c>
      <c r="Q1746" s="12" t="s">
        <v>8336</v>
      </c>
      <c r="R1746" s="13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>
        <f t="shared" si="136"/>
        <v>89.67</v>
      </c>
      <c r="Q1747" s="12" t="s">
        <v>8336</v>
      </c>
      <c r="R1747" s="13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>
        <f t="shared" si="136"/>
        <v>207.62</v>
      </c>
      <c r="Q1748" s="12" t="s">
        <v>8336</v>
      </c>
      <c r="R1748" s="13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>
        <f t="shared" si="136"/>
        <v>59.41</v>
      </c>
      <c r="Q1749" s="12" t="s">
        <v>8336</v>
      </c>
      <c r="R1749" s="13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>
        <f t="shared" si="136"/>
        <v>358.97</v>
      </c>
      <c r="Q1750" s="12" t="s">
        <v>8336</v>
      </c>
      <c r="R1750" s="13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>
        <f t="shared" si="136"/>
        <v>94.74</v>
      </c>
      <c r="Q1751" s="12" t="s">
        <v>8336</v>
      </c>
      <c r="R1751" s="13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>
        <f t="shared" si="136"/>
        <v>80.650000000000006</v>
      </c>
      <c r="Q1752" s="12" t="s">
        <v>8336</v>
      </c>
      <c r="R1752" s="13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>
        <f t="shared" si="136"/>
        <v>168.69</v>
      </c>
      <c r="Q1753" s="12" t="s">
        <v>8336</v>
      </c>
      <c r="R1753" s="1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>
        <f t="shared" si="136"/>
        <v>34.69</v>
      </c>
      <c r="Q1754" s="12" t="s">
        <v>8336</v>
      </c>
      <c r="R1754" s="13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>
        <f t="shared" si="136"/>
        <v>462.86</v>
      </c>
      <c r="Q1755" s="12" t="s">
        <v>8336</v>
      </c>
      <c r="R1755" s="13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>
        <f t="shared" si="136"/>
        <v>104.39</v>
      </c>
      <c r="Q1756" s="12" t="s">
        <v>8336</v>
      </c>
      <c r="R1756" s="13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>
        <f t="shared" si="136"/>
        <v>7.5</v>
      </c>
      <c r="Q1757" s="12" t="s">
        <v>8336</v>
      </c>
      <c r="R1757" s="13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>
        <f t="shared" si="136"/>
        <v>47.13</v>
      </c>
      <c r="Q1758" s="12" t="s">
        <v>8336</v>
      </c>
      <c r="R1758" s="13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>
        <f t="shared" si="136"/>
        <v>414.29</v>
      </c>
      <c r="Q1759" s="12" t="s">
        <v>8336</v>
      </c>
      <c r="R1759" s="13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>
        <f t="shared" si="136"/>
        <v>42.48</v>
      </c>
      <c r="Q1760" s="12" t="s">
        <v>8336</v>
      </c>
      <c r="R1760" s="13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>
        <f t="shared" si="136"/>
        <v>108.78</v>
      </c>
      <c r="Q1761" s="12" t="s">
        <v>8336</v>
      </c>
      <c r="R1761" s="13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>
        <f t="shared" si="136"/>
        <v>81.099999999999994</v>
      </c>
      <c r="Q1762" s="12" t="s">
        <v>8336</v>
      </c>
      <c r="R1762" s="13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>
        <f t="shared" si="136"/>
        <v>51.67</v>
      </c>
      <c r="Q1763" s="12" t="s">
        <v>8336</v>
      </c>
      <c r="R1763" s="1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>
        <f t="shared" si="136"/>
        <v>35.4</v>
      </c>
      <c r="Q1764" s="12" t="s">
        <v>8336</v>
      </c>
      <c r="R1764" s="13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>
        <f t="shared" si="136"/>
        <v>103.64</v>
      </c>
      <c r="Q1765" s="12" t="s">
        <v>8336</v>
      </c>
      <c r="R1765" s="13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>
        <f t="shared" si="136"/>
        <v>55.28</v>
      </c>
      <c r="Q1766" s="12" t="s">
        <v>8336</v>
      </c>
      <c r="R1766" s="13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>
        <f t="shared" si="136"/>
        <v>72.17</v>
      </c>
      <c r="Q1767" s="12" t="s">
        <v>8336</v>
      </c>
      <c r="R1767" s="13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>
        <f t="shared" si="136"/>
        <v>0</v>
      </c>
      <c r="Q1768" s="12" t="s">
        <v>8336</v>
      </c>
      <c r="R1768" s="13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>
        <f t="shared" si="136"/>
        <v>58.62</v>
      </c>
      <c r="Q1769" s="12" t="s">
        <v>8336</v>
      </c>
      <c r="R1769" s="13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>
        <f t="shared" si="136"/>
        <v>12.47</v>
      </c>
      <c r="Q1770" s="12" t="s">
        <v>8336</v>
      </c>
      <c r="R1770" s="13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>
        <f t="shared" si="136"/>
        <v>49.14</v>
      </c>
      <c r="Q1771" s="12" t="s">
        <v>8336</v>
      </c>
      <c r="R1771" s="13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>
        <f t="shared" si="136"/>
        <v>150.5</v>
      </c>
      <c r="Q1772" s="12" t="s">
        <v>8336</v>
      </c>
      <c r="R1772" s="13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>
        <f t="shared" si="136"/>
        <v>35.799999999999997</v>
      </c>
      <c r="Q1773" s="12" t="s">
        <v>8336</v>
      </c>
      <c r="R1773" s="1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>
        <f t="shared" si="136"/>
        <v>45.16</v>
      </c>
      <c r="Q1774" s="12" t="s">
        <v>8336</v>
      </c>
      <c r="R1774" s="13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>
        <f t="shared" si="136"/>
        <v>98.79</v>
      </c>
      <c r="Q1775" s="12" t="s">
        <v>8336</v>
      </c>
      <c r="R1775" s="13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>
        <f t="shared" si="136"/>
        <v>88.31</v>
      </c>
      <c r="Q1776" s="12" t="s">
        <v>8336</v>
      </c>
      <c r="R1776" s="13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>
        <f t="shared" si="136"/>
        <v>170.63</v>
      </c>
      <c r="Q1777" s="12" t="s">
        <v>8336</v>
      </c>
      <c r="R1777" s="13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>
        <f t="shared" si="136"/>
        <v>83.75</v>
      </c>
      <c r="Q1778" s="12" t="s">
        <v>8336</v>
      </c>
      <c r="R1778" s="13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>
        <f t="shared" si="136"/>
        <v>65.099999999999994</v>
      </c>
      <c r="Q1779" s="12" t="s">
        <v>8336</v>
      </c>
      <c r="R1779" s="13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>
        <f t="shared" si="136"/>
        <v>66.33</v>
      </c>
      <c r="Q1780" s="12" t="s">
        <v>8336</v>
      </c>
      <c r="R1780" s="13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>
        <f t="shared" si="136"/>
        <v>104.89</v>
      </c>
      <c r="Q1781" s="12" t="s">
        <v>8336</v>
      </c>
      <c r="R1781" s="13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>
        <f t="shared" si="136"/>
        <v>78.44</v>
      </c>
      <c r="Q1782" s="12" t="s">
        <v>8336</v>
      </c>
      <c r="R1782" s="13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>
        <f t="shared" si="136"/>
        <v>59.04</v>
      </c>
      <c r="Q1783" s="12" t="s">
        <v>8336</v>
      </c>
      <c r="R1783" s="1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>
        <f t="shared" si="136"/>
        <v>71.34</v>
      </c>
      <c r="Q1784" s="12" t="s">
        <v>8336</v>
      </c>
      <c r="R1784" s="13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>
        <f t="shared" si="136"/>
        <v>51.23</v>
      </c>
      <c r="Q1785" s="12" t="s">
        <v>8336</v>
      </c>
      <c r="R1785" s="13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>
        <f t="shared" si="136"/>
        <v>60.24</v>
      </c>
      <c r="Q1786" s="12" t="s">
        <v>8336</v>
      </c>
      <c r="R1786" s="13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>
        <f t="shared" si="136"/>
        <v>44.94</v>
      </c>
      <c r="Q1787" s="12" t="s">
        <v>8336</v>
      </c>
      <c r="R1787" s="13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>
        <f t="shared" si="136"/>
        <v>31.21</v>
      </c>
      <c r="Q1788" s="12" t="s">
        <v>8336</v>
      </c>
      <c r="R1788" s="13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>
        <f t="shared" si="136"/>
        <v>63.88</v>
      </c>
      <c r="Q1789" s="12" t="s">
        <v>8336</v>
      </c>
      <c r="R1789" s="13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>
        <f t="shared" si="136"/>
        <v>19</v>
      </c>
      <c r="Q1790" s="12" t="s">
        <v>8336</v>
      </c>
      <c r="R1790" s="13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>
        <f t="shared" si="136"/>
        <v>10</v>
      </c>
      <c r="Q1791" s="12" t="s">
        <v>8336</v>
      </c>
      <c r="R1791" s="13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>
        <f t="shared" si="136"/>
        <v>109.07</v>
      </c>
      <c r="Q1792" s="12" t="s">
        <v>8336</v>
      </c>
      <c r="R1792" s="13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>
        <f t="shared" si="136"/>
        <v>26.75</v>
      </c>
      <c r="Q1793" s="12" t="s">
        <v>8336</v>
      </c>
      <c r="R1793" s="1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35"/>
        <v>61</v>
      </c>
      <c r="P1794">
        <f t="shared" si="136"/>
        <v>109.94</v>
      </c>
      <c r="Q1794" s="12" t="s">
        <v>8336</v>
      </c>
      <c r="R1794" s="13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ref="O1795:O1858" si="140">IFERROR(ROUND(E1795/D1795*100,0),0)</f>
        <v>1</v>
      </c>
      <c r="P1795">
        <f t="shared" ref="P1795:P1858" si="141">IFERROR(ROUND(E1795/L1795,2),0)</f>
        <v>20</v>
      </c>
      <c r="Q1795" s="12" t="s">
        <v>8336</v>
      </c>
      <c r="R1795" s="13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>
        <f t="shared" si="141"/>
        <v>55.39</v>
      </c>
      <c r="Q1796" s="12" t="s">
        <v>8336</v>
      </c>
      <c r="R1796" s="13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>
        <f t="shared" si="141"/>
        <v>133.9</v>
      </c>
      <c r="Q1797" s="12" t="s">
        <v>8336</v>
      </c>
      <c r="R1797" s="13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>
        <f t="shared" si="141"/>
        <v>48.72</v>
      </c>
      <c r="Q1798" s="12" t="s">
        <v>8336</v>
      </c>
      <c r="R1798" s="13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>
        <f t="shared" si="141"/>
        <v>48.25</v>
      </c>
      <c r="Q1799" s="12" t="s">
        <v>8336</v>
      </c>
      <c r="R1799" s="13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>
        <f t="shared" si="141"/>
        <v>58.97</v>
      </c>
      <c r="Q1800" s="12" t="s">
        <v>8336</v>
      </c>
      <c r="R1800" s="13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>
        <f t="shared" si="141"/>
        <v>11.64</v>
      </c>
      <c r="Q1801" s="12" t="s">
        <v>8336</v>
      </c>
      <c r="R1801" s="13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>
        <f t="shared" si="141"/>
        <v>83.72</v>
      </c>
      <c r="Q1802" s="12" t="s">
        <v>8336</v>
      </c>
      <c r="R1802" s="13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>
        <f t="shared" si="141"/>
        <v>63.65</v>
      </c>
      <c r="Q1803" s="12" t="s">
        <v>8336</v>
      </c>
      <c r="R1803" s="1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>
        <f t="shared" si="141"/>
        <v>94.28</v>
      </c>
      <c r="Q1804" s="12" t="s">
        <v>8336</v>
      </c>
      <c r="R1804" s="13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>
        <f t="shared" si="141"/>
        <v>71.87</v>
      </c>
      <c r="Q1805" s="12" t="s">
        <v>8336</v>
      </c>
      <c r="R1805" s="13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>
        <f t="shared" si="141"/>
        <v>104.85</v>
      </c>
      <c r="Q1806" s="12" t="s">
        <v>8336</v>
      </c>
      <c r="R1806" s="13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>
        <f t="shared" si="141"/>
        <v>67.14</v>
      </c>
      <c r="Q1807" s="12" t="s">
        <v>8336</v>
      </c>
      <c r="R1807" s="13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>
        <f t="shared" si="141"/>
        <v>73.88</v>
      </c>
      <c r="Q1808" s="12" t="s">
        <v>8336</v>
      </c>
      <c r="R1808" s="13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>
        <f t="shared" si="141"/>
        <v>69.13</v>
      </c>
      <c r="Q1809" s="12" t="s">
        <v>8336</v>
      </c>
      <c r="R1809" s="13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>
        <f t="shared" si="141"/>
        <v>120.77</v>
      </c>
      <c r="Q1810" s="12" t="s">
        <v>8336</v>
      </c>
      <c r="R1810" s="13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>
        <f t="shared" si="141"/>
        <v>42.22</v>
      </c>
      <c r="Q1811" s="12" t="s">
        <v>8336</v>
      </c>
      <c r="R1811" s="13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>
        <f t="shared" si="141"/>
        <v>7.5</v>
      </c>
      <c r="Q1812" s="12" t="s">
        <v>8336</v>
      </c>
      <c r="R1812" s="13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>
        <f t="shared" si="141"/>
        <v>1.54</v>
      </c>
      <c r="Q1813" s="12" t="s">
        <v>8336</v>
      </c>
      <c r="R1813" s="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>
        <f t="shared" si="141"/>
        <v>37.61</v>
      </c>
      <c r="Q1814" s="12" t="s">
        <v>8336</v>
      </c>
      <c r="R1814" s="13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>
        <f t="shared" si="141"/>
        <v>0</v>
      </c>
      <c r="Q1815" s="12" t="s">
        <v>8336</v>
      </c>
      <c r="R1815" s="13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>
        <f t="shared" si="141"/>
        <v>42.16</v>
      </c>
      <c r="Q1816" s="12" t="s">
        <v>8336</v>
      </c>
      <c r="R1816" s="13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>
        <f t="shared" si="141"/>
        <v>0</v>
      </c>
      <c r="Q1817" s="12" t="s">
        <v>8336</v>
      </c>
      <c r="R1817" s="13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>
        <f t="shared" si="141"/>
        <v>84.83</v>
      </c>
      <c r="Q1818" s="12" t="s">
        <v>8336</v>
      </c>
      <c r="R1818" s="13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>
        <f t="shared" si="141"/>
        <v>94.19</v>
      </c>
      <c r="Q1819" s="12" t="s">
        <v>8336</v>
      </c>
      <c r="R1819" s="13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>
        <f t="shared" si="141"/>
        <v>0</v>
      </c>
      <c r="Q1820" s="12" t="s">
        <v>8336</v>
      </c>
      <c r="R1820" s="13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>
        <f t="shared" si="141"/>
        <v>6.25</v>
      </c>
      <c r="Q1821" s="12" t="s">
        <v>8336</v>
      </c>
      <c r="R1821" s="13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>
        <f t="shared" si="141"/>
        <v>213.38</v>
      </c>
      <c r="Q1822" s="12" t="s">
        <v>8336</v>
      </c>
      <c r="R1822" s="13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>
        <f t="shared" si="141"/>
        <v>59.16</v>
      </c>
      <c r="Q1823" s="12" t="s">
        <v>8323</v>
      </c>
      <c r="R1823" s="1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>
        <f t="shared" si="141"/>
        <v>27.27</v>
      </c>
      <c r="Q1824" s="12" t="s">
        <v>8323</v>
      </c>
      <c r="R1824" s="13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>
        <f t="shared" si="141"/>
        <v>24.58</v>
      </c>
      <c r="Q1825" s="12" t="s">
        <v>8323</v>
      </c>
      <c r="R1825" s="13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>
        <f t="shared" si="141"/>
        <v>75.05</v>
      </c>
      <c r="Q1826" s="12" t="s">
        <v>8323</v>
      </c>
      <c r="R1826" s="13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>
        <f t="shared" si="141"/>
        <v>42.02</v>
      </c>
      <c r="Q1827" s="12" t="s">
        <v>8323</v>
      </c>
      <c r="R1827" s="13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>
        <f t="shared" si="141"/>
        <v>53.16</v>
      </c>
      <c r="Q1828" s="12" t="s">
        <v>8323</v>
      </c>
      <c r="R1828" s="13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>
        <f t="shared" si="141"/>
        <v>83.89</v>
      </c>
      <c r="Q1829" s="12" t="s">
        <v>8323</v>
      </c>
      <c r="R1829" s="13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>
        <f t="shared" si="141"/>
        <v>417.33</v>
      </c>
      <c r="Q1830" s="12" t="s">
        <v>8323</v>
      </c>
      <c r="R1830" s="13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>
        <f t="shared" si="141"/>
        <v>75.77</v>
      </c>
      <c r="Q1831" s="12" t="s">
        <v>8323</v>
      </c>
      <c r="R1831" s="13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>
        <f t="shared" si="141"/>
        <v>67.39</v>
      </c>
      <c r="Q1832" s="12" t="s">
        <v>8323</v>
      </c>
      <c r="R1832" s="13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>
        <f t="shared" si="141"/>
        <v>73.569999999999993</v>
      </c>
      <c r="Q1833" s="12" t="s">
        <v>8323</v>
      </c>
      <c r="R1833" s="1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>
        <f t="shared" si="141"/>
        <v>25</v>
      </c>
      <c r="Q1834" s="12" t="s">
        <v>8323</v>
      </c>
      <c r="R1834" s="13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>
        <f t="shared" si="141"/>
        <v>42</v>
      </c>
      <c r="Q1835" s="12" t="s">
        <v>8323</v>
      </c>
      <c r="R1835" s="13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>
        <f t="shared" si="141"/>
        <v>131.16999999999999</v>
      </c>
      <c r="Q1836" s="12" t="s">
        <v>8323</v>
      </c>
      <c r="R1836" s="13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>
        <f t="shared" si="141"/>
        <v>47.27</v>
      </c>
      <c r="Q1837" s="12" t="s">
        <v>8323</v>
      </c>
      <c r="R1837" s="13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>
        <f t="shared" si="141"/>
        <v>182.13</v>
      </c>
      <c r="Q1838" s="12" t="s">
        <v>8323</v>
      </c>
      <c r="R1838" s="13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>
        <f t="shared" si="141"/>
        <v>61.37</v>
      </c>
      <c r="Q1839" s="12" t="s">
        <v>8323</v>
      </c>
      <c r="R1839" s="13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>
        <f t="shared" si="141"/>
        <v>35.770000000000003</v>
      </c>
      <c r="Q1840" s="12" t="s">
        <v>8323</v>
      </c>
      <c r="R1840" s="13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>
        <f t="shared" si="141"/>
        <v>45.62</v>
      </c>
      <c r="Q1841" s="12" t="s">
        <v>8323</v>
      </c>
      <c r="R1841" s="13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>
        <f t="shared" si="141"/>
        <v>75.38</v>
      </c>
      <c r="Q1842" s="12" t="s">
        <v>8323</v>
      </c>
      <c r="R1842" s="13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>
        <f t="shared" si="141"/>
        <v>50.88</v>
      </c>
      <c r="Q1843" s="12" t="s">
        <v>8323</v>
      </c>
      <c r="R1843" s="1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>
        <f t="shared" si="141"/>
        <v>119.29</v>
      </c>
      <c r="Q1844" s="12" t="s">
        <v>8323</v>
      </c>
      <c r="R1844" s="13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>
        <f t="shared" si="141"/>
        <v>92.54</v>
      </c>
      <c r="Q1845" s="12" t="s">
        <v>8323</v>
      </c>
      <c r="R1845" s="13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>
        <f t="shared" si="141"/>
        <v>76.05</v>
      </c>
      <c r="Q1846" s="12" t="s">
        <v>8323</v>
      </c>
      <c r="R1846" s="13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40"/>
        <v>100</v>
      </c>
      <c r="P1847">
        <f t="shared" si="141"/>
        <v>52.63</v>
      </c>
      <c r="Q1847" s="12" t="s">
        <v>8323</v>
      </c>
      <c r="R1847" s="13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0"/>
        <v>138</v>
      </c>
      <c r="P1848">
        <f t="shared" si="141"/>
        <v>98.99</v>
      </c>
      <c r="Q1848" s="12" t="s">
        <v>8323</v>
      </c>
      <c r="R1848" s="13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0"/>
        <v>121</v>
      </c>
      <c r="P1849">
        <f t="shared" si="141"/>
        <v>79.53</v>
      </c>
      <c r="Q1849" s="12" t="s">
        <v>8323</v>
      </c>
      <c r="R1849" s="13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0"/>
        <v>107</v>
      </c>
      <c r="P1850">
        <f t="shared" si="141"/>
        <v>134.21</v>
      </c>
      <c r="Q1850" s="12" t="s">
        <v>8323</v>
      </c>
      <c r="R1850" s="13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0"/>
        <v>100</v>
      </c>
      <c r="P1851">
        <f t="shared" si="141"/>
        <v>37.630000000000003</v>
      </c>
      <c r="Q1851" s="12" t="s">
        <v>8323</v>
      </c>
      <c r="R1851" s="13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0"/>
        <v>102</v>
      </c>
      <c r="P1852">
        <f t="shared" si="141"/>
        <v>51.04</v>
      </c>
      <c r="Q1852" s="12" t="s">
        <v>8323</v>
      </c>
      <c r="R1852" s="13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0"/>
        <v>100</v>
      </c>
      <c r="P1853">
        <f t="shared" si="141"/>
        <v>50.04</v>
      </c>
      <c r="Q1853" s="12" t="s">
        <v>8323</v>
      </c>
      <c r="R1853" s="1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0"/>
        <v>117</v>
      </c>
      <c r="P1854">
        <f t="shared" si="141"/>
        <v>133.93</v>
      </c>
      <c r="Q1854" s="12" t="s">
        <v>8323</v>
      </c>
      <c r="R1854" s="13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0"/>
        <v>102</v>
      </c>
      <c r="P1855">
        <f t="shared" si="141"/>
        <v>58.21</v>
      </c>
      <c r="Q1855" s="12" t="s">
        <v>8323</v>
      </c>
      <c r="R1855" s="13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0"/>
        <v>102</v>
      </c>
      <c r="P1856">
        <f t="shared" si="141"/>
        <v>88.04</v>
      </c>
      <c r="Q1856" s="12" t="s">
        <v>8323</v>
      </c>
      <c r="R1856" s="13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0"/>
        <v>154</v>
      </c>
      <c r="P1857">
        <f t="shared" si="141"/>
        <v>70.58</v>
      </c>
      <c r="Q1857" s="12" t="s">
        <v>8323</v>
      </c>
      <c r="R1857" s="13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40"/>
        <v>101</v>
      </c>
      <c r="P1858">
        <f t="shared" si="141"/>
        <v>53.29</v>
      </c>
      <c r="Q1858" s="12" t="s">
        <v>8323</v>
      </c>
      <c r="R1858" s="13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ref="O1859:O1922" si="145">IFERROR(ROUND(E1859/D1859*100,0),0)</f>
        <v>100</v>
      </c>
      <c r="P1859">
        <f t="shared" ref="P1859:P1922" si="146">IFERROR(ROUND(E1859/L1859,2),0)</f>
        <v>136.36000000000001</v>
      </c>
      <c r="Q1859" s="12" t="s">
        <v>8323</v>
      </c>
      <c r="R1859" s="13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>
        <f t="shared" si="146"/>
        <v>40.549999999999997</v>
      </c>
      <c r="Q1860" s="12" t="s">
        <v>8323</v>
      </c>
      <c r="R1860" s="13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>
        <f t="shared" si="146"/>
        <v>70.63</v>
      </c>
      <c r="Q1861" s="12" t="s">
        <v>8323</v>
      </c>
      <c r="R1861" s="13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>
        <f t="shared" si="146"/>
        <v>52.68</v>
      </c>
      <c r="Q1862" s="12" t="s">
        <v>8323</v>
      </c>
      <c r="R1862" s="13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>
        <f t="shared" si="146"/>
        <v>0</v>
      </c>
      <c r="Q1863" s="12" t="s">
        <v>8331</v>
      </c>
      <c r="R1863" s="1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>
        <f t="shared" si="146"/>
        <v>90.94</v>
      </c>
      <c r="Q1864" s="12" t="s">
        <v>8331</v>
      </c>
      <c r="R1864" s="13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>
        <f t="shared" si="146"/>
        <v>5</v>
      </c>
      <c r="Q1865" s="12" t="s">
        <v>8331</v>
      </c>
      <c r="R1865" s="13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>
        <f t="shared" si="146"/>
        <v>58.08</v>
      </c>
      <c r="Q1866" s="12" t="s">
        <v>8331</v>
      </c>
      <c r="R1866" s="13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>
        <f t="shared" si="146"/>
        <v>2</v>
      </c>
      <c r="Q1867" s="12" t="s">
        <v>8331</v>
      </c>
      <c r="R1867" s="13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>
        <f t="shared" si="146"/>
        <v>62.5</v>
      </c>
      <c r="Q1868" s="12" t="s">
        <v>8331</v>
      </c>
      <c r="R1868" s="13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>
        <f t="shared" si="146"/>
        <v>10</v>
      </c>
      <c r="Q1869" s="12" t="s">
        <v>8331</v>
      </c>
      <c r="R1869" s="13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>
        <f t="shared" si="146"/>
        <v>71.59</v>
      </c>
      <c r="Q1870" s="12" t="s">
        <v>8331</v>
      </c>
      <c r="R1870" s="13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>
        <f t="shared" si="146"/>
        <v>0</v>
      </c>
      <c r="Q1871" s="12" t="s">
        <v>8331</v>
      </c>
      <c r="R1871" s="13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>
        <f t="shared" si="146"/>
        <v>32.82</v>
      </c>
      <c r="Q1872" s="12" t="s">
        <v>8331</v>
      </c>
      <c r="R1872" s="13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>
        <f t="shared" si="146"/>
        <v>49.12</v>
      </c>
      <c r="Q1873" s="12" t="s">
        <v>8331</v>
      </c>
      <c r="R1873" s="1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>
        <f t="shared" si="146"/>
        <v>16.309999999999999</v>
      </c>
      <c r="Q1874" s="12" t="s">
        <v>8331</v>
      </c>
      <c r="R1874" s="13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>
        <f t="shared" si="146"/>
        <v>18</v>
      </c>
      <c r="Q1875" s="12" t="s">
        <v>8331</v>
      </c>
      <c r="R1875" s="13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>
        <f t="shared" si="146"/>
        <v>13</v>
      </c>
      <c r="Q1876" s="12" t="s">
        <v>8331</v>
      </c>
      <c r="R1876" s="13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>
        <f t="shared" si="146"/>
        <v>17</v>
      </c>
      <c r="Q1877" s="12" t="s">
        <v>8331</v>
      </c>
      <c r="R1877" s="13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>
        <f t="shared" si="146"/>
        <v>0</v>
      </c>
      <c r="Q1878" s="12" t="s">
        <v>8331</v>
      </c>
      <c r="R1878" s="13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>
        <f t="shared" si="146"/>
        <v>0</v>
      </c>
      <c r="Q1879" s="12" t="s">
        <v>8331</v>
      </c>
      <c r="R1879" s="13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>
        <f t="shared" si="146"/>
        <v>0</v>
      </c>
      <c r="Q1880" s="12" t="s">
        <v>8331</v>
      </c>
      <c r="R1880" s="13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>
        <f t="shared" si="146"/>
        <v>3</v>
      </c>
      <c r="Q1881" s="12" t="s">
        <v>8331</v>
      </c>
      <c r="R1881" s="13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>
        <f t="shared" si="146"/>
        <v>41.83</v>
      </c>
      <c r="Q1882" s="12" t="s">
        <v>8331</v>
      </c>
      <c r="R1882" s="13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>
        <f t="shared" si="146"/>
        <v>49.34</v>
      </c>
      <c r="Q1883" s="12" t="s">
        <v>8323</v>
      </c>
      <c r="R1883" s="1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>
        <f t="shared" si="146"/>
        <v>41.73</v>
      </c>
      <c r="Q1884" s="12" t="s">
        <v>8323</v>
      </c>
      <c r="R1884" s="13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>
        <f t="shared" si="146"/>
        <v>32.72</v>
      </c>
      <c r="Q1885" s="12" t="s">
        <v>8323</v>
      </c>
      <c r="R1885" s="13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>
        <f t="shared" si="146"/>
        <v>51.96</v>
      </c>
      <c r="Q1886" s="12" t="s">
        <v>8323</v>
      </c>
      <c r="R1886" s="13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>
        <f t="shared" si="146"/>
        <v>50.69</v>
      </c>
      <c r="Q1887" s="12" t="s">
        <v>8323</v>
      </c>
      <c r="R1887" s="13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>
        <f t="shared" si="146"/>
        <v>42.24</v>
      </c>
      <c r="Q1888" s="12" t="s">
        <v>8323</v>
      </c>
      <c r="R1888" s="13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>
        <f t="shared" si="146"/>
        <v>416.88</v>
      </c>
      <c r="Q1889" s="12" t="s">
        <v>8323</v>
      </c>
      <c r="R1889" s="13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>
        <f t="shared" si="146"/>
        <v>46.65</v>
      </c>
      <c r="Q1890" s="12" t="s">
        <v>8323</v>
      </c>
      <c r="R1890" s="13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>
        <f t="shared" si="146"/>
        <v>48.45</v>
      </c>
      <c r="Q1891" s="12" t="s">
        <v>8323</v>
      </c>
      <c r="R1891" s="13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>
        <f t="shared" si="146"/>
        <v>70.53</v>
      </c>
      <c r="Q1892" s="12" t="s">
        <v>8323</v>
      </c>
      <c r="R1892" s="13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>
        <f t="shared" si="146"/>
        <v>87.96</v>
      </c>
      <c r="Q1893" s="12" t="s">
        <v>8323</v>
      </c>
      <c r="R1893" s="1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>
        <f t="shared" si="146"/>
        <v>26.27</v>
      </c>
      <c r="Q1894" s="12" t="s">
        <v>8323</v>
      </c>
      <c r="R1894" s="13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>
        <f t="shared" si="146"/>
        <v>57.78</v>
      </c>
      <c r="Q1895" s="12" t="s">
        <v>8323</v>
      </c>
      <c r="R1895" s="13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>
        <f t="shared" si="146"/>
        <v>57.25</v>
      </c>
      <c r="Q1896" s="12" t="s">
        <v>8323</v>
      </c>
      <c r="R1896" s="13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>
        <f t="shared" si="146"/>
        <v>196.34</v>
      </c>
      <c r="Q1897" s="12" t="s">
        <v>8323</v>
      </c>
      <c r="R1897" s="13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>
        <f t="shared" si="146"/>
        <v>43</v>
      </c>
      <c r="Q1898" s="12" t="s">
        <v>8323</v>
      </c>
      <c r="R1898" s="13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>
        <f t="shared" si="146"/>
        <v>35.549999999999997</v>
      </c>
      <c r="Q1899" s="12" t="s">
        <v>8323</v>
      </c>
      <c r="R1899" s="13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>
        <f t="shared" si="146"/>
        <v>68.81</v>
      </c>
      <c r="Q1900" s="12" t="s">
        <v>8323</v>
      </c>
      <c r="R1900" s="13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>
        <f t="shared" si="146"/>
        <v>28.57</v>
      </c>
      <c r="Q1901" s="12" t="s">
        <v>8323</v>
      </c>
      <c r="R1901" s="13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>
        <f t="shared" si="146"/>
        <v>50.63</v>
      </c>
      <c r="Q1902" s="12" t="s">
        <v>8323</v>
      </c>
      <c r="R1902" s="13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>
        <f t="shared" si="146"/>
        <v>106.8</v>
      </c>
      <c r="Q1903" s="12" t="s">
        <v>8317</v>
      </c>
      <c r="R1903" s="1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>
        <f t="shared" si="146"/>
        <v>4</v>
      </c>
      <c r="Q1904" s="12" t="s">
        <v>8317</v>
      </c>
      <c r="R1904" s="13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>
        <f t="shared" si="146"/>
        <v>34.1</v>
      </c>
      <c r="Q1905" s="12" t="s">
        <v>8317</v>
      </c>
      <c r="R1905" s="13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>
        <f t="shared" si="146"/>
        <v>25</v>
      </c>
      <c r="Q1906" s="12" t="s">
        <v>8317</v>
      </c>
      <c r="R1906" s="13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>
        <f t="shared" si="146"/>
        <v>10.5</v>
      </c>
      <c r="Q1907" s="12" t="s">
        <v>8317</v>
      </c>
      <c r="R1907" s="13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>
        <f t="shared" si="146"/>
        <v>215.96</v>
      </c>
      <c r="Q1908" s="12" t="s">
        <v>8317</v>
      </c>
      <c r="R1908" s="13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>
        <f t="shared" si="146"/>
        <v>21.25</v>
      </c>
      <c r="Q1909" s="12" t="s">
        <v>8317</v>
      </c>
      <c r="R1909" s="13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>
        <f t="shared" si="146"/>
        <v>108.25</v>
      </c>
      <c r="Q1910" s="12" t="s">
        <v>8317</v>
      </c>
      <c r="R1910" s="13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>
        <f t="shared" si="146"/>
        <v>129.97</v>
      </c>
      <c r="Q1911" s="12" t="s">
        <v>8317</v>
      </c>
      <c r="R1911" s="13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>
        <f t="shared" si="146"/>
        <v>117.49</v>
      </c>
      <c r="Q1912" s="12" t="s">
        <v>8317</v>
      </c>
      <c r="R1912" s="13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>
        <f t="shared" si="146"/>
        <v>10</v>
      </c>
      <c r="Q1913" s="12" t="s">
        <v>8317</v>
      </c>
      <c r="R1913" s="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>
        <f t="shared" si="146"/>
        <v>70.599999999999994</v>
      </c>
      <c r="Q1914" s="12" t="s">
        <v>8317</v>
      </c>
      <c r="R1914" s="13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>
        <f t="shared" si="146"/>
        <v>24.5</v>
      </c>
      <c r="Q1915" s="12" t="s">
        <v>8317</v>
      </c>
      <c r="R1915" s="13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>
        <f t="shared" si="146"/>
        <v>30</v>
      </c>
      <c r="Q1916" s="12" t="s">
        <v>8317</v>
      </c>
      <c r="R1916" s="13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>
        <f t="shared" si="146"/>
        <v>2</v>
      </c>
      <c r="Q1917" s="12" t="s">
        <v>8317</v>
      </c>
      <c r="R1917" s="13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>
        <f t="shared" si="146"/>
        <v>17</v>
      </c>
      <c r="Q1918" s="12" t="s">
        <v>8317</v>
      </c>
      <c r="R1918" s="13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>
        <f t="shared" si="146"/>
        <v>2928.93</v>
      </c>
      <c r="Q1919" s="12" t="s">
        <v>8317</v>
      </c>
      <c r="R1919" s="13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>
        <f t="shared" si="146"/>
        <v>28.89</v>
      </c>
      <c r="Q1920" s="12" t="s">
        <v>8317</v>
      </c>
      <c r="R1920" s="13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>
        <f t="shared" si="146"/>
        <v>29.63</v>
      </c>
      <c r="Q1921" s="12" t="s">
        <v>8317</v>
      </c>
      <c r="R1921" s="13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45"/>
        <v>43</v>
      </c>
      <c r="P1922">
        <f t="shared" si="146"/>
        <v>40.98</v>
      </c>
      <c r="Q1922" s="12" t="s">
        <v>8317</v>
      </c>
      <c r="R1922" s="13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ref="O1923:O1986" si="150">IFERROR(ROUND(E1923/D1923*100,0),0)</f>
        <v>137</v>
      </c>
      <c r="P1923">
        <f t="shared" ref="P1923:P1986" si="151">IFERROR(ROUND(E1923/L1923,2),0)</f>
        <v>54</v>
      </c>
      <c r="Q1923" s="12" t="s">
        <v>8323</v>
      </c>
      <c r="R1923" s="1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>
        <f t="shared" si="151"/>
        <v>36.11</v>
      </c>
      <c r="Q1924" s="12" t="s">
        <v>8323</v>
      </c>
      <c r="R1924" s="13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>
        <f t="shared" si="151"/>
        <v>23.15</v>
      </c>
      <c r="Q1925" s="12" t="s">
        <v>8323</v>
      </c>
      <c r="R1925" s="13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>
        <f t="shared" si="151"/>
        <v>104</v>
      </c>
      <c r="Q1926" s="12" t="s">
        <v>8323</v>
      </c>
      <c r="R1926" s="13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>
        <f t="shared" si="151"/>
        <v>31.83</v>
      </c>
      <c r="Q1927" s="12" t="s">
        <v>8323</v>
      </c>
      <c r="R1927" s="13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>
        <f t="shared" si="151"/>
        <v>27.39</v>
      </c>
      <c r="Q1928" s="12" t="s">
        <v>8323</v>
      </c>
      <c r="R1928" s="13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>
        <f t="shared" si="151"/>
        <v>56.36</v>
      </c>
      <c r="Q1929" s="12" t="s">
        <v>8323</v>
      </c>
      <c r="R1929" s="13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>
        <f t="shared" si="151"/>
        <v>77.349999999999994</v>
      </c>
      <c r="Q1930" s="12" t="s">
        <v>8323</v>
      </c>
      <c r="R1930" s="13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>
        <f t="shared" si="151"/>
        <v>42.8</v>
      </c>
      <c r="Q1931" s="12" t="s">
        <v>8323</v>
      </c>
      <c r="R1931" s="13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>
        <f t="shared" si="151"/>
        <v>48.85</v>
      </c>
      <c r="Q1932" s="12" t="s">
        <v>8323</v>
      </c>
      <c r="R1932" s="13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>
        <f t="shared" si="151"/>
        <v>48.24</v>
      </c>
      <c r="Q1933" s="12" t="s">
        <v>8323</v>
      </c>
      <c r="R1933" s="1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>
        <f t="shared" si="151"/>
        <v>70.209999999999994</v>
      </c>
      <c r="Q1934" s="12" t="s">
        <v>8323</v>
      </c>
      <c r="R1934" s="13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>
        <f t="shared" si="151"/>
        <v>94.05</v>
      </c>
      <c r="Q1935" s="12" t="s">
        <v>8323</v>
      </c>
      <c r="R1935" s="13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>
        <f t="shared" si="151"/>
        <v>80.27</v>
      </c>
      <c r="Q1936" s="12" t="s">
        <v>8323</v>
      </c>
      <c r="R1936" s="13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>
        <f t="shared" si="151"/>
        <v>54.2</v>
      </c>
      <c r="Q1937" s="12" t="s">
        <v>8323</v>
      </c>
      <c r="R1937" s="13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>
        <f t="shared" si="151"/>
        <v>60.27</v>
      </c>
      <c r="Q1938" s="12" t="s">
        <v>8323</v>
      </c>
      <c r="R1938" s="13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>
        <f t="shared" si="151"/>
        <v>38.74</v>
      </c>
      <c r="Q1939" s="12" t="s">
        <v>8323</v>
      </c>
      <c r="R1939" s="13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>
        <f t="shared" si="151"/>
        <v>152.54</v>
      </c>
      <c r="Q1940" s="12" t="s">
        <v>8323</v>
      </c>
      <c r="R1940" s="13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>
        <f t="shared" si="151"/>
        <v>115.31</v>
      </c>
      <c r="Q1941" s="12" t="s">
        <v>8323</v>
      </c>
      <c r="R1941" s="13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>
        <f t="shared" si="151"/>
        <v>35.840000000000003</v>
      </c>
      <c r="Q1942" s="12" t="s">
        <v>8323</v>
      </c>
      <c r="R1942" s="13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>
        <f t="shared" si="151"/>
        <v>64.569999999999993</v>
      </c>
      <c r="Q1943" s="12" t="s">
        <v>8317</v>
      </c>
      <c r="R1943" s="1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>
        <f t="shared" si="151"/>
        <v>87.44</v>
      </c>
      <c r="Q1944" s="12" t="s">
        <v>8317</v>
      </c>
      <c r="R1944" s="13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>
        <f t="shared" si="151"/>
        <v>68.819999999999993</v>
      </c>
      <c r="Q1945" s="12" t="s">
        <v>8317</v>
      </c>
      <c r="R1945" s="13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>
        <f t="shared" si="151"/>
        <v>176.2</v>
      </c>
      <c r="Q1946" s="12" t="s">
        <v>8317</v>
      </c>
      <c r="R1946" s="13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>
        <f t="shared" si="151"/>
        <v>511.79</v>
      </c>
      <c r="Q1947" s="12" t="s">
        <v>8317</v>
      </c>
      <c r="R1947" s="13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>
        <f t="shared" si="151"/>
        <v>160.44</v>
      </c>
      <c r="Q1948" s="12" t="s">
        <v>8317</v>
      </c>
      <c r="R1948" s="13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>
        <f t="shared" si="151"/>
        <v>35</v>
      </c>
      <c r="Q1949" s="12" t="s">
        <v>8317</v>
      </c>
      <c r="R1949" s="13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>
        <f t="shared" si="151"/>
        <v>188.51</v>
      </c>
      <c r="Q1950" s="12" t="s">
        <v>8317</v>
      </c>
      <c r="R1950" s="13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>
        <f t="shared" si="151"/>
        <v>56.2</v>
      </c>
      <c r="Q1951" s="12" t="s">
        <v>8317</v>
      </c>
      <c r="R1951" s="13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>
        <f t="shared" si="151"/>
        <v>51.31</v>
      </c>
      <c r="Q1952" s="12" t="s">
        <v>8317</v>
      </c>
      <c r="R1952" s="13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>
        <f t="shared" si="151"/>
        <v>127.36</v>
      </c>
      <c r="Q1953" s="12" t="s">
        <v>8317</v>
      </c>
      <c r="R1953" s="1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>
        <f t="shared" si="151"/>
        <v>101.86</v>
      </c>
      <c r="Q1954" s="12" t="s">
        <v>8317</v>
      </c>
      <c r="R1954" s="13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>
        <f t="shared" si="151"/>
        <v>230.56</v>
      </c>
      <c r="Q1955" s="12" t="s">
        <v>8317</v>
      </c>
      <c r="R1955" s="13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>
        <f t="shared" si="151"/>
        <v>842.11</v>
      </c>
      <c r="Q1956" s="12" t="s">
        <v>8317</v>
      </c>
      <c r="R1956" s="13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>
        <f t="shared" si="151"/>
        <v>577.28</v>
      </c>
      <c r="Q1957" s="12" t="s">
        <v>8317</v>
      </c>
      <c r="R1957" s="13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>
        <f t="shared" si="151"/>
        <v>483.34</v>
      </c>
      <c r="Q1958" s="12" t="s">
        <v>8317</v>
      </c>
      <c r="R1958" s="13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>
        <f t="shared" si="151"/>
        <v>76.14</v>
      </c>
      <c r="Q1959" s="12" t="s">
        <v>8317</v>
      </c>
      <c r="R1959" s="13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>
        <f t="shared" si="151"/>
        <v>74.11</v>
      </c>
      <c r="Q1960" s="12" t="s">
        <v>8317</v>
      </c>
      <c r="R1960" s="13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>
        <f t="shared" si="151"/>
        <v>36.97</v>
      </c>
      <c r="Q1961" s="12" t="s">
        <v>8317</v>
      </c>
      <c r="R1961" s="13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>
        <f t="shared" si="151"/>
        <v>2500.9699999999998</v>
      </c>
      <c r="Q1962" s="12" t="s">
        <v>8317</v>
      </c>
      <c r="R1962" s="13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>
        <f t="shared" si="151"/>
        <v>67.69</v>
      </c>
      <c r="Q1963" s="12" t="s">
        <v>8317</v>
      </c>
      <c r="R1963" s="1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>
        <f t="shared" si="151"/>
        <v>63.05</v>
      </c>
      <c r="Q1964" s="12" t="s">
        <v>8317</v>
      </c>
      <c r="R1964" s="13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>
        <f t="shared" si="151"/>
        <v>117.6</v>
      </c>
      <c r="Q1965" s="12" t="s">
        <v>8317</v>
      </c>
      <c r="R1965" s="13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>
        <f t="shared" si="151"/>
        <v>180.75</v>
      </c>
      <c r="Q1966" s="12" t="s">
        <v>8317</v>
      </c>
      <c r="R1966" s="13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>
        <f t="shared" si="151"/>
        <v>127.32</v>
      </c>
      <c r="Q1967" s="12" t="s">
        <v>8317</v>
      </c>
      <c r="R1967" s="13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>
        <f t="shared" si="151"/>
        <v>136.63999999999999</v>
      </c>
      <c r="Q1968" s="12" t="s">
        <v>8317</v>
      </c>
      <c r="R1968" s="13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>
        <f t="shared" si="151"/>
        <v>182.78</v>
      </c>
      <c r="Q1969" s="12" t="s">
        <v>8317</v>
      </c>
      <c r="R1969" s="13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>
        <f t="shared" si="151"/>
        <v>279.38</v>
      </c>
      <c r="Q1970" s="12" t="s">
        <v>8317</v>
      </c>
      <c r="R1970" s="13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>
        <f t="shared" si="151"/>
        <v>61.38</v>
      </c>
      <c r="Q1971" s="12" t="s">
        <v>8317</v>
      </c>
      <c r="R1971" s="13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>
        <f t="shared" si="151"/>
        <v>80.73</v>
      </c>
      <c r="Q1972" s="12" t="s">
        <v>8317</v>
      </c>
      <c r="R1972" s="13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>
        <f t="shared" si="151"/>
        <v>272.36</v>
      </c>
      <c r="Q1973" s="12" t="s">
        <v>8317</v>
      </c>
      <c r="R1973" s="1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>
        <f t="shared" si="151"/>
        <v>70.849999999999994</v>
      </c>
      <c r="Q1974" s="12" t="s">
        <v>8317</v>
      </c>
      <c r="R1974" s="13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50"/>
        <v>257</v>
      </c>
      <c r="P1975">
        <f t="shared" si="151"/>
        <v>247.94</v>
      </c>
      <c r="Q1975" s="12" t="s">
        <v>8317</v>
      </c>
      <c r="R1975" s="13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0"/>
        <v>375</v>
      </c>
      <c r="P1976">
        <f t="shared" si="151"/>
        <v>186.81</v>
      </c>
      <c r="Q1976" s="12" t="s">
        <v>8317</v>
      </c>
      <c r="R1976" s="13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0"/>
        <v>209</v>
      </c>
      <c r="P1977">
        <f t="shared" si="151"/>
        <v>131.99</v>
      </c>
      <c r="Q1977" s="12" t="s">
        <v>8317</v>
      </c>
      <c r="R1977" s="13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0"/>
        <v>347</v>
      </c>
      <c r="P1978">
        <f t="shared" si="151"/>
        <v>29.31</v>
      </c>
      <c r="Q1978" s="12" t="s">
        <v>8317</v>
      </c>
      <c r="R1978" s="13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0"/>
        <v>402</v>
      </c>
      <c r="P1979">
        <f t="shared" si="151"/>
        <v>245.02</v>
      </c>
      <c r="Q1979" s="12" t="s">
        <v>8317</v>
      </c>
      <c r="R1979" s="13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0"/>
        <v>1027</v>
      </c>
      <c r="P1980">
        <f t="shared" si="151"/>
        <v>1323.25</v>
      </c>
      <c r="Q1980" s="12" t="s">
        <v>8317</v>
      </c>
      <c r="R1980" s="13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0"/>
        <v>115</v>
      </c>
      <c r="P1981">
        <f t="shared" si="151"/>
        <v>282.66000000000003</v>
      </c>
      <c r="Q1981" s="12" t="s">
        <v>8317</v>
      </c>
      <c r="R1981" s="13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0"/>
        <v>355</v>
      </c>
      <c r="P1982">
        <f t="shared" si="151"/>
        <v>91.21</v>
      </c>
      <c r="Q1982" s="12" t="s">
        <v>8317</v>
      </c>
      <c r="R1982" s="13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>
        <f t="shared" si="151"/>
        <v>31.75</v>
      </c>
      <c r="Q1983" s="12" t="s">
        <v>8336</v>
      </c>
      <c r="R1983" s="1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>
        <f t="shared" si="151"/>
        <v>0</v>
      </c>
      <c r="Q1984" s="12" t="s">
        <v>8336</v>
      </c>
      <c r="R1984" s="13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>
        <f t="shared" si="151"/>
        <v>88.69</v>
      </c>
      <c r="Q1985" s="12" t="s">
        <v>8336</v>
      </c>
      <c r="R1985" s="13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50"/>
        <v>21</v>
      </c>
      <c r="P1986">
        <f t="shared" si="151"/>
        <v>453.14</v>
      </c>
      <c r="Q1986" s="12" t="s">
        <v>8336</v>
      </c>
      <c r="R1986" s="13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ref="O1987:O2050" si="155">IFERROR(ROUND(E1987/D1987*100,0),0)</f>
        <v>3</v>
      </c>
      <c r="P1987">
        <f t="shared" ref="P1987:P2050" si="156">IFERROR(ROUND(E1987/L1987,2),0)</f>
        <v>12.75</v>
      </c>
      <c r="Q1987" s="12" t="s">
        <v>8336</v>
      </c>
      <c r="R1987" s="13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>
        <f t="shared" si="156"/>
        <v>1</v>
      </c>
      <c r="Q1988" s="12" t="s">
        <v>8336</v>
      </c>
      <c r="R1988" s="13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>
        <f t="shared" si="156"/>
        <v>83.43</v>
      </c>
      <c r="Q1989" s="12" t="s">
        <v>8336</v>
      </c>
      <c r="R1989" s="13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>
        <f t="shared" si="156"/>
        <v>25</v>
      </c>
      <c r="Q1990" s="12" t="s">
        <v>8336</v>
      </c>
      <c r="R1990" s="13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>
        <f t="shared" si="156"/>
        <v>50</v>
      </c>
      <c r="Q1991" s="12" t="s">
        <v>8336</v>
      </c>
      <c r="R1991" s="13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>
        <f t="shared" si="156"/>
        <v>101.8</v>
      </c>
      <c r="Q1992" s="12" t="s">
        <v>8336</v>
      </c>
      <c r="R1992" s="13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>
        <f t="shared" si="156"/>
        <v>46.67</v>
      </c>
      <c r="Q1993" s="12" t="s">
        <v>8336</v>
      </c>
      <c r="R1993" s="1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>
        <f t="shared" si="156"/>
        <v>1</v>
      </c>
      <c r="Q1994" s="12" t="s">
        <v>8336</v>
      </c>
      <c r="R1994" s="13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>
        <f t="shared" si="156"/>
        <v>0</v>
      </c>
      <c r="Q1995" s="12" t="s">
        <v>8336</v>
      </c>
      <c r="R1995" s="13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>
        <f t="shared" si="156"/>
        <v>0</v>
      </c>
      <c r="Q1996" s="12" t="s">
        <v>8336</v>
      </c>
      <c r="R1996" s="13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>
        <f t="shared" si="156"/>
        <v>26</v>
      </c>
      <c r="Q1997" s="12" t="s">
        <v>8336</v>
      </c>
      <c r="R1997" s="13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>
        <f t="shared" si="156"/>
        <v>0</v>
      </c>
      <c r="Q1998" s="12" t="s">
        <v>8336</v>
      </c>
      <c r="R1998" s="13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>
        <f t="shared" si="156"/>
        <v>0</v>
      </c>
      <c r="Q1999" s="12" t="s">
        <v>8336</v>
      </c>
      <c r="R1999" s="13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>
        <f t="shared" si="156"/>
        <v>218.33</v>
      </c>
      <c r="Q2000" s="12" t="s">
        <v>8336</v>
      </c>
      <c r="R2000" s="13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>
        <f t="shared" si="156"/>
        <v>33.71</v>
      </c>
      <c r="Q2001" s="12" t="s">
        <v>8336</v>
      </c>
      <c r="R2001" s="13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>
        <f t="shared" si="156"/>
        <v>25</v>
      </c>
      <c r="Q2002" s="12" t="s">
        <v>8336</v>
      </c>
      <c r="R2002" s="13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>
        <f t="shared" si="156"/>
        <v>128.38999999999999</v>
      </c>
      <c r="Q2003" s="12" t="s">
        <v>8317</v>
      </c>
      <c r="R2003" s="1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>
        <f t="shared" si="156"/>
        <v>78.83</v>
      </c>
      <c r="Q2004" s="12" t="s">
        <v>8317</v>
      </c>
      <c r="R2004" s="13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>
        <f t="shared" si="156"/>
        <v>91.76</v>
      </c>
      <c r="Q2005" s="12" t="s">
        <v>8317</v>
      </c>
      <c r="R2005" s="13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>
        <f t="shared" si="156"/>
        <v>331.1</v>
      </c>
      <c r="Q2006" s="12" t="s">
        <v>8317</v>
      </c>
      <c r="R2006" s="13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>
        <f t="shared" si="156"/>
        <v>194.26</v>
      </c>
      <c r="Q2007" s="12" t="s">
        <v>8317</v>
      </c>
      <c r="R2007" s="13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>
        <f t="shared" si="156"/>
        <v>408.98</v>
      </c>
      <c r="Q2008" s="12" t="s">
        <v>8317</v>
      </c>
      <c r="R2008" s="13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>
        <f t="shared" si="156"/>
        <v>84.46</v>
      </c>
      <c r="Q2009" s="12" t="s">
        <v>8317</v>
      </c>
      <c r="R2009" s="13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>
        <f t="shared" si="156"/>
        <v>44.85</v>
      </c>
      <c r="Q2010" s="12" t="s">
        <v>8317</v>
      </c>
      <c r="R2010" s="13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>
        <f t="shared" si="156"/>
        <v>383.36</v>
      </c>
      <c r="Q2011" s="12" t="s">
        <v>8317</v>
      </c>
      <c r="R2011" s="13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>
        <f t="shared" si="156"/>
        <v>55.28</v>
      </c>
      <c r="Q2012" s="12" t="s">
        <v>8317</v>
      </c>
      <c r="R2012" s="13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>
        <f t="shared" si="156"/>
        <v>422.02</v>
      </c>
      <c r="Q2013" s="12" t="s">
        <v>8317</v>
      </c>
      <c r="R2013" s="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>
        <f t="shared" si="156"/>
        <v>64.180000000000007</v>
      </c>
      <c r="Q2014" s="12" t="s">
        <v>8317</v>
      </c>
      <c r="R2014" s="13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>
        <f t="shared" si="156"/>
        <v>173.58</v>
      </c>
      <c r="Q2015" s="12" t="s">
        <v>8317</v>
      </c>
      <c r="R2015" s="13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55"/>
        <v>7814</v>
      </c>
      <c r="P2016">
        <f t="shared" si="156"/>
        <v>88.6</v>
      </c>
      <c r="Q2016" s="12" t="s">
        <v>8317</v>
      </c>
      <c r="R2016" s="13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55"/>
        <v>113</v>
      </c>
      <c r="P2017">
        <f t="shared" si="156"/>
        <v>50.22</v>
      </c>
      <c r="Q2017" s="12" t="s">
        <v>8317</v>
      </c>
      <c r="R2017" s="13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55"/>
        <v>922</v>
      </c>
      <c r="P2018">
        <f t="shared" si="156"/>
        <v>192.39</v>
      </c>
      <c r="Q2018" s="12" t="s">
        <v>8317</v>
      </c>
      <c r="R2018" s="13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55"/>
        <v>125</v>
      </c>
      <c r="P2019">
        <f t="shared" si="156"/>
        <v>73.42</v>
      </c>
      <c r="Q2019" s="12" t="s">
        <v>8317</v>
      </c>
      <c r="R2019" s="13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55"/>
        <v>102</v>
      </c>
      <c r="P2020">
        <f t="shared" si="156"/>
        <v>147.68</v>
      </c>
      <c r="Q2020" s="12" t="s">
        <v>8317</v>
      </c>
      <c r="R2020" s="13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55"/>
        <v>485</v>
      </c>
      <c r="P2021">
        <f t="shared" si="156"/>
        <v>108.97</v>
      </c>
      <c r="Q2021" s="12" t="s">
        <v>8317</v>
      </c>
      <c r="R2021" s="13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55"/>
        <v>192</v>
      </c>
      <c r="P2022">
        <f t="shared" si="156"/>
        <v>23.65</v>
      </c>
      <c r="Q2022" s="12" t="s">
        <v>8317</v>
      </c>
      <c r="R2022" s="13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55"/>
        <v>281</v>
      </c>
      <c r="P2023">
        <f t="shared" si="156"/>
        <v>147.94999999999999</v>
      </c>
      <c r="Q2023" s="12" t="s">
        <v>8317</v>
      </c>
      <c r="R2023" s="1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55"/>
        <v>125</v>
      </c>
      <c r="P2024">
        <f t="shared" si="156"/>
        <v>385.04</v>
      </c>
      <c r="Q2024" s="12" t="s">
        <v>8317</v>
      </c>
      <c r="R2024" s="13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55"/>
        <v>161</v>
      </c>
      <c r="P2025">
        <f t="shared" si="156"/>
        <v>457.39</v>
      </c>
      <c r="Q2025" s="12" t="s">
        <v>8317</v>
      </c>
      <c r="R2025" s="13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55"/>
        <v>585</v>
      </c>
      <c r="P2026">
        <f t="shared" si="156"/>
        <v>222.99</v>
      </c>
      <c r="Q2026" s="12" t="s">
        <v>8317</v>
      </c>
      <c r="R2026" s="13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55"/>
        <v>201</v>
      </c>
      <c r="P2027">
        <f t="shared" si="156"/>
        <v>220.74</v>
      </c>
      <c r="Q2027" s="12" t="s">
        <v>8317</v>
      </c>
      <c r="R2027" s="13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55"/>
        <v>133</v>
      </c>
      <c r="P2028">
        <f t="shared" si="156"/>
        <v>73.5</v>
      </c>
      <c r="Q2028" s="12" t="s">
        <v>8317</v>
      </c>
      <c r="R2028" s="13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55"/>
        <v>120</v>
      </c>
      <c r="P2029">
        <f t="shared" si="156"/>
        <v>223.1</v>
      </c>
      <c r="Q2029" s="12" t="s">
        <v>8317</v>
      </c>
      <c r="R2029" s="13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55"/>
        <v>126</v>
      </c>
      <c r="P2030">
        <f t="shared" si="156"/>
        <v>47.91</v>
      </c>
      <c r="Q2030" s="12" t="s">
        <v>8317</v>
      </c>
      <c r="R2030" s="13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55"/>
        <v>361</v>
      </c>
      <c r="P2031">
        <f t="shared" si="156"/>
        <v>96.06</v>
      </c>
      <c r="Q2031" s="12" t="s">
        <v>8317</v>
      </c>
      <c r="R2031" s="13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55"/>
        <v>226</v>
      </c>
      <c r="P2032">
        <f t="shared" si="156"/>
        <v>118.61</v>
      </c>
      <c r="Q2032" s="12" t="s">
        <v>8317</v>
      </c>
      <c r="R2032" s="13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55"/>
        <v>120</v>
      </c>
      <c r="P2033">
        <f t="shared" si="156"/>
        <v>118.45</v>
      </c>
      <c r="Q2033" s="12" t="s">
        <v>8317</v>
      </c>
      <c r="R2033" s="1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55"/>
        <v>304</v>
      </c>
      <c r="P2034">
        <f t="shared" si="156"/>
        <v>143.21</v>
      </c>
      <c r="Q2034" s="12" t="s">
        <v>8317</v>
      </c>
      <c r="R2034" s="13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55"/>
        <v>179</v>
      </c>
      <c r="P2035">
        <f t="shared" si="156"/>
        <v>282.72000000000003</v>
      </c>
      <c r="Q2035" s="12" t="s">
        <v>8317</v>
      </c>
      <c r="R2035" s="13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55"/>
        <v>387</v>
      </c>
      <c r="P2036">
        <f t="shared" si="156"/>
        <v>593.94000000000005</v>
      </c>
      <c r="Q2036" s="12" t="s">
        <v>8317</v>
      </c>
      <c r="R2036" s="13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55"/>
        <v>211</v>
      </c>
      <c r="P2037">
        <f t="shared" si="156"/>
        <v>262.16000000000003</v>
      </c>
      <c r="Q2037" s="12" t="s">
        <v>8317</v>
      </c>
      <c r="R2037" s="13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55"/>
        <v>132</v>
      </c>
      <c r="P2038">
        <f t="shared" si="156"/>
        <v>46.58</v>
      </c>
      <c r="Q2038" s="12" t="s">
        <v>8317</v>
      </c>
      <c r="R2038" s="13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55"/>
        <v>300</v>
      </c>
      <c r="P2039">
        <f t="shared" si="156"/>
        <v>70.040000000000006</v>
      </c>
      <c r="Q2039" s="12" t="s">
        <v>8317</v>
      </c>
      <c r="R2039" s="13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55"/>
        <v>421</v>
      </c>
      <c r="P2040">
        <f t="shared" si="156"/>
        <v>164.91</v>
      </c>
      <c r="Q2040" s="12" t="s">
        <v>8317</v>
      </c>
      <c r="R2040" s="13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55"/>
        <v>136</v>
      </c>
      <c r="P2041">
        <f t="shared" si="156"/>
        <v>449.26</v>
      </c>
      <c r="Q2041" s="12" t="s">
        <v>8317</v>
      </c>
      <c r="R2041" s="13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55"/>
        <v>248</v>
      </c>
      <c r="P2042">
        <f t="shared" si="156"/>
        <v>27.47</v>
      </c>
      <c r="Q2042" s="12" t="s">
        <v>8317</v>
      </c>
      <c r="R2042" s="13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55"/>
        <v>182</v>
      </c>
      <c r="P2043">
        <f t="shared" si="156"/>
        <v>143.97999999999999</v>
      </c>
      <c r="Q2043" s="12" t="s">
        <v>8317</v>
      </c>
      <c r="R2043" s="1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55"/>
        <v>124</v>
      </c>
      <c r="P2044">
        <f t="shared" si="156"/>
        <v>88.24</v>
      </c>
      <c r="Q2044" s="12" t="s">
        <v>8317</v>
      </c>
      <c r="R2044" s="13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55"/>
        <v>506</v>
      </c>
      <c r="P2045">
        <f t="shared" si="156"/>
        <v>36.33</v>
      </c>
      <c r="Q2045" s="12" t="s">
        <v>8317</v>
      </c>
      <c r="R2045" s="13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55"/>
        <v>108</v>
      </c>
      <c r="P2046">
        <f t="shared" si="156"/>
        <v>90.18</v>
      </c>
      <c r="Q2046" s="12" t="s">
        <v>8317</v>
      </c>
      <c r="R2046" s="13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55"/>
        <v>819</v>
      </c>
      <c r="P2047">
        <f t="shared" si="156"/>
        <v>152.62</v>
      </c>
      <c r="Q2047" s="12" t="s">
        <v>8317</v>
      </c>
      <c r="R2047" s="13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55"/>
        <v>121</v>
      </c>
      <c r="P2048">
        <f t="shared" si="156"/>
        <v>55.81</v>
      </c>
      <c r="Q2048" s="12" t="s">
        <v>8317</v>
      </c>
      <c r="R2048" s="13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55"/>
        <v>103</v>
      </c>
      <c r="P2049">
        <f t="shared" si="156"/>
        <v>227.85</v>
      </c>
      <c r="Q2049" s="12" t="s">
        <v>8317</v>
      </c>
      <c r="R2049" s="13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55"/>
        <v>148</v>
      </c>
      <c r="P2050">
        <f t="shared" si="156"/>
        <v>91.83</v>
      </c>
      <c r="Q2050" s="12" t="s">
        <v>8317</v>
      </c>
      <c r="R2050" s="13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ref="O2051:O2114" si="160">IFERROR(ROUND(E2051/D2051*100,0),0)</f>
        <v>120</v>
      </c>
      <c r="P2051">
        <f t="shared" ref="P2051:P2114" si="161">IFERROR(ROUND(E2051/L2051,2),0)</f>
        <v>80.989999999999995</v>
      </c>
      <c r="Q2051" s="12" t="s">
        <v>8317</v>
      </c>
      <c r="R2051" s="13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>
        <f t="shared" si="161"/>
        <v>278.39</v>
      </c>
      <c r="Q2052" s="12" t="s">
        <v>8317</v>
      </c>
      <c r="R2052" s="13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>
        <f t="shared" si="161"/>
        <v>43.1</v>
      </c>
      <c r="Q2053" s="12" t="s">
        <v>8317</v>
      </c>
      <c r="R2053" s="1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>
        <f t="shared" si="161"/>
        <v>326.29000000000002</v>
      </c>
      <c r="Q2054" s="12" t="s">
        <v>8317</v>
      </c>
      <c r="R2054" s="13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>
        <f t="shared" si="161"/>
        <v>41.74</v>
      </c>
      <c r="Q2055" s="12" t="s">
        <v>8317</v>
      </c>
      <c r="R2055" s="13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>
        <f t="shared" si="161"/>
        <v>64.02</v>
      </c>
      <c r="Q2056" s="12" t="s">
        <v>8317</v>
      </c>
      <c r="R2056" s="13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>
        <f t="shared" si="161"/>
        <v>99.46</v>
      </c>
      <c r="Q2057" s="12" t="s">
        <v>8317</v>
      </c>
      <c r="R2057" s="13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>
        <f t="shared" si="161"/>
        <v>138.49</v>
      </c>
      <c r="Q2058" s="12" t="s">
        <v>8317</v>
      </c>
      <c r="R2058" s="13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>
        <f t="shared" si="161"/>
        <v>45.55</v>
      </c>
      <c r="Q2059" s="12" t="s">
        <v>8317</v>
      </c>
      <c r="R2059" s="13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>
        <f t="shared" si="161"/>
        <v>10.51</v>
      </c>
      <c r="Q2060" s="12" t="s">
        <v>8317</v>
      </c>
      <c r="R2060" s="13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>
        <f t="shared" si="161"/>
        <v>114.77</v>
      </c>
      <c r="Q2061" s="12" t="s">
        <v>8317</v>
      </c>
      <c r="R2061" s="13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>
        <f t="shared" si="161"/>
        <v>36</v>
      </c>
      <c r="Q2062" s="12" t="s">
        <v>8317</v>
      </c>
      <c r="R2062" s="13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>
        <f t="shared" si="161"/>
        <v>154.16999999999999</v>
      </c>
      <c r="Q2063" s="12" t="s">
        <v>8317</v>
      </c>
      <c r="R2063" s="1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>
        <f t="shared" si="161"/>
        <v>566.39</v>
      </c>
      <c r="Q2064" s="12" t="s">
        <v>8317</v>
      </c>
      <c r="R2064" s="13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>
        <f t="shared" si="161"/>
        <v>120.86</v>
      </c>
      <c r="Q2065" s="12" t="s">
        <v>8317</v>
      </c>
      <c r="R2065" s="13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>
        <f t="shared" si="161"/>
        <v>86.16</v>
      </c>
      <c r="Q2066" s="12" t="s">
        <v>8317</v>
      </c>
      <c r="R2066" s="13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>
        <f t="shared" si="161"/>
        <v>51.21</v>
      </c>
      <c r="Q2067" s="12" t="s">
        <v>8317</v>
      </c>
      <c r="R2067" s="13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>
        <f t="shared" si="161"/>
        <v>67.260000000000005</v>
      </c>
      <c r="Q2068" s="12" t="s">
        <v>8317</v>
      </c>
      <c r="R2068" s="13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>
        <f t="shared" si="161"/>
        <v>62.8</v>
      </c>
      <c r="Q2069" s="12" t="s">
        <v>8317</v>
      </c>
      <c r="R2069" s="13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>
        <f t="shared" si="161"/>
        <v>346.13</v>
      </c>
      <c r="Q2070" s="12" t="s">
        <v>8317</v>
      </c>
      <c r="R2070" s="13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>
        <f t="shared" si="161"/>
        <v>244.12</v>
      </c>
      <c r="Q2071" s="12" t="s">
        <v>8317</v>
      </c>
      <c r="R2071" s="13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>
        <f t="shared" si="161"/>
        <v>259.25</v>
      </c>
      <c r="Q2072" s="12" t="s">
        <v>8317</v>
      </c>
      <c r="R2072" s="13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>
        <f t="shared" si="161"/>
        <v>201.96</v>
      </c>
      <c r="Q2073" s="12" t="s">
        <v>8317</v>
      </c>
      <c r="R2073" s="1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>
        <f t="shared" si="161"/>
        <v>226.21</v>
      </c>
      <c r="Q2074" s="12" t="s">
        <v>8317</v>
      </c>
      <c r="R2074" s="13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>
        <f t="shared" si="161"/>
        <v>324.69</v>
      </c>
      <c r="Q2075" s="12" t="s">
        <v>8317</v>
      </c>
      <c r="R2075" s="13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>
        <f t="shared" si="161"/>
        <v>205</v>
      </c>
      <c r="Q2076" s="12" t="s">
        <v>8317</v>
      </c>
      <c r="R2076" s="13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>
        <f t="shared" si="161"/>
        <v>20.47</v>
      </c>
      <c r="Q2077" s="12" t="s">
        <v>8317</v>
      </c>
      <c r="R2077" s="13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>
        <f t="shared" si="161"/>
        <v>116.35</v>
      </c>
      <c r="Q2078" s="12" t="s">
        <v>8317</v>
      </c>
      <c r="R2078" s="13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>
        <f t="shared" si="161"/>
        <v>307.2</v>
      </c>
      <c r="Q2079" s="12" t="s">
        <v>8317</v>
      </c>
      <c r="R2079" s="13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>
        <f t="shared" si="161"/>
        <v>546.69000000000005</v>
      </c>
      <c r="Q2080" s="12" t="s">
        <v>8317</v>
      </c>
      <c r="R2080" s="13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60"/>
        <v>288</v>
      </c>
      <c r="P2081">
        <f t="shared" si="161"/>
        <v>47.47</v>
      </c>
      <c r="Q2081" s="12" t="s">
        <v>8317</v>
      </c>
      <c r="R2081" s="13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0"/>
        <v>508</v>
      </c>
      <c r="P2082">
        <f t="shared" si="161"/>
        <v>101.56</v>
      </c>
      <c r="Q2082" s="12" t="s">
        <v>8317</v>
      </c>
      <c r="R2082" s="13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0"/>
        <v>115</v>
      </c>
      <c r="P2083">
        <f t="shared" si="161"/>
        <v>72.91</v>
      </c>
      <c r="Q2083" s="12" t="s">
        <v>8323</v>
      </c>
      <c r="R2083" s="1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0"/>
        <v>111</v>
      </c>
      <c r="P2084">
        <f t="shared" si="161"/>
        <v>43.71</v>
      </c>
      <c r="Q2084" s="12" t="s">
        <v>8323</v>
      </c>
      <c r="R2084" s="13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0"/>
        <v>113</v>
      </c>
      <c r="P2085">
        <f t="shared" si="161"/>
        <v>34</v>
      </c>
      <c r="Q2085" s="12" t="s">
        <v>8323</v>
      </c>
      <c r="R2085" s="13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0"/>
        <v>108</v>
      </c>
      <c r="P2086">
        <f t="shared" si="161"/>
        <v>70.650000000000006</v>
      </c>
      <c r="Q2086" s="12" t="s">
        <v>8323</v>
      </c>
      <c r="R2086" s="13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0"/>
        <v>124</v>
      </c>
      <c r="P2087">
        <f t="shared" si="161"/>
        <v>89.3</v>
      </c>
      <c r="Q2087" s="12" t="s">
        <v>8323</v>
      </c>
      <c r="R2087" s="13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0"/>
        <v>101</v>
      </c>
      <c r="P2088">
        <f t="shared" si="161"/>
        <v>115.09</v>
      </c>
      <c r="Q2088" s="12" t="s">
        <v>8323</v>
      </c>
      <c r="R2088" s="13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0"/>
        <v>104</v>
      </c>
      <c r="P2089">
        <f t="shared" si="161"/>
        <v>62.12</v>
      </c>
      <c r="Q2089" s="12" t="s">
        <v>8323</v>
      </c>
      <c r="R2089" s="13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0"/>
        <v>116</v>
      </c>
      <c r="P2090">
        <f t="shared" si="161"/>
        <v>46.2</v>
      </c>
      <c r="Q2090" s="12" t="s">
        <v>8323</v>
      </c>
      <c r="R2090" s="13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0"/>
        <v>120</v>
      </c>
      <c r="P2091">
        <f t="shared" si="161"/>
        <v>48.55</v>
      </c>
      <c r="Q2091" s="12" t="s">
        <v>8323</v>
      </c>
      <c r="R2091" s="13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0"/>
        <v>115</v>
      </c>
      <c r="P2092">
        <f t="shared" si="161"/>
        <v>57.52</v>
      </c>
      <c r="Q2092" s="12" t="s">
        <v>8323</v>
      </c>
      <c r="R2092" s="13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0"/>
        <v>120</v>
      </c>
      <c r="P2093">
        <f t="shared" si="161"/>
        <v>88.15</v>
      </c>
      <c r="Q2093" s="12" t="s">
        <v>8323</v>
      </c>
      <c r="R2093" s="1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0"/>
        <v>101</v>
      </c>
      <c r="P2094">
        <f t="shared" si="161"/>
        <v>110.49</v>
      </c>
      <c r="Q2094" s="12" t="s">
        <v>8323</v>
      </c>
      <c r="R2094" s="13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0"/>
        <v>102</v>
      </c>
      <c r="P2095">
        <f t="shared" si="161"/>
        <v>66.83</v>
      </c>
      <c r="Q2095" s="12" t="s">
        <v>8323</v>
      </c>
      <c r="R2095" s="13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0"/>
        <v>121</v>
      </c>
      <c r="P2096">
        <f t="shared" si="161"/>
        <v>58.6</v>
      </c>
      <c r="Q2096" s="12" t="s">
        <v>8323</v>
      </c>
      <c r="R2096" s="13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0"/>
        <v>100</v>
      </c>
      <c r="P2097">
        <f t="shared" si="161"/>
        <v>113.64</v>
      </c>
      <c r="Q2097" s="12" t="s">
        <v>8323</v>
      </c>
      <c r="R2097" s="13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0"/>
        <v>102</v>
      </c>
      <c r="P2098">
        <f t="shared" si="161"/>
        <v>43.57</v>
      </c>
      <c r="Q2098" s="12" t="s">
        <v>8323</v>
      </c>
      <c r="R2098" s="13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0"/>
        <v>100</v>
      </c>
      <c r="P2099">
        <f t="shared" si="161"/>
        <v>78.95</v>
      </c>
      <c r="Q2099" s="12" t="s">
        <v>8323</v>
      </c>
      <c r="R2099" s="13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0"/>
        <v>100</v>
      </c>
      <c r="P2100">
        <f t="shared" si="161"/>
        <v>188.13</v>
      </c>
      <c r="Q2100" s="12" t="s">
        <v>8323</v>
      </c>
      <c r="R2100" s="13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0"/>
        <v>132</v>
      </c>
      <c r="P2101">
        <f t="shared" si="161"/>
        <v>63.03</v>
      </c>
      <c r="Q2101" s="12" t="s">
        <v>8323</v>
      </c>
      <c r="R2101" s="13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0"/>
        <v>137</v>
      </c>
      <c r="P2102">
        <f t="shared" si="161"/>
        <v>30.37</v>
      </c>
      <c r="Q2102" s="12" t="s">
        <v>8323</v>
      </c>
      <c r="R2102" s="13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0"/>
        <v>113</v>
      </c>
      <c r="P2103">
        <f t="shared" si="161"/>
        <v>51.48</v>
      </c>
      <c r="Q2103" s="12" t="s">
        <v>8323</v>
      </c>
      <c r="R2103" s="1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0"/>
        <v>136</v>
      </c>
      <c r="P2104">
        <f t="shared" si="161"/>
        <v>35.79</v>
      </c>
      <c r="Q2104" s="12" t="s">
        <v>8323</v>
      </c>
      <c r="R2104" s="13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0"/>
        <v>146</v>
      </c>
      <c r="P2105">
        <f t="shared" si="161"/>
        <v>98.82</v>
      </c>
      <c r="Q2105" s="12" t="s">
        <v>8323</v>
      </c>
      <c r="R2105" s="13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0"/>
        <v>130</v>
      </c>
      <c r="P2106">
        <f t="shared" si="161"/>
        <v>28</v>
      </c>
      <c r="Q2106" s="12" t="s">
        <v>8323</v>
      </c>
      <c r="R2106" s="13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0"/>
        <v>254</v>
      </c>
      <c r="P2107">
        <f t="shared" si="161"/>
        <v>51.31</v>
      </c>
      <c r="Q2107" s="12" t="s">
        <v>8323</v>
      </c>
      <c r="R2107" s="13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0"/>
        <v>107</v>
      </c>
      <c r="P2108">
        <f t="shared" si="161"/>
        <v>53.52</v>
      </c>
      <c r="Q2108" s="12" t="s">
        <v>8323</v>
      </c>
      <c r="R2108" s="13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0"/>
        <v>108</v>
      </c>
      <c r="P2109">
        <f t="shared" si="161"/>
        <v>37.15</v>
      </c>
      <c r="Q2109" s="12" t="s">
        <v>8323</v>
      </c>
      <c r="R2109" s="13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0"/>
        <v>107</v>
      </c>
      <c r="P2110">
        <f t="shared" si="161"/>
        <v>89.9</v>
      </c>
      <c r="Q2110" s="12" t="s">
        <v>8323</v>
      </c>
      <c r="R2110" s="13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0"/>
        <v>107</v>
      </c>
      <c r="P2111">
        <f t="shared" si="161"/>
        <v>106.53</v>
      </c>
      <c r="Q2111" s="12" t="s">
        <v>8323</v>
      </c>
      <c r="R2111" s="13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0"/>
        <v>100</v>
      </c>
      <c r="P2112">
        <f t="shared" si="161"/>
        <v>52.82</v>
      </c>
      <c r="Q2112" s="12" t="s">
        <v>8323</v>
      </c>
      <c r="R2112" s="13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0"/>
        <v>107</v>
      </c>
      <c r="P2113">
        <f t="shared" si="161"/>
        <v>54.62</v>
      </c>
      <c r="Q2113" s="12" t="s">
        <v>8323</v>
      </c>
      <c r="R2113" s="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60"/>
        <v>100</v>
      </c>
      <c r="P2114">
        <f t="shared" si="161"/>
        <v>27.27</v>
      </c>
      <c r="Q2114" s="12" t="s">
        <v>8323</v>
      </c>
      <c r="R2114" s="13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ref="O2115:O2178" si="165">IFERROR(ROUND(E2115/D2115*100,0),0)</f>
        <v>105</v>
      </c>
      <c r="P2115">
        <f t="shared" ref="P2115:P2178" si="166">IFERROR(ROUND(E2115/L2115,2),0)</f>
        <v>68.599999999999994</v>
      </c>
      <c r="Q2115" s="12" t="s">
        <v>8323</v>
      </c>
      <c r="R2115" s="13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>
        <f t="shared" si="166"/>
        <v>35.61</v>
      </c>
      <c r="Q2116" s="12" t="s">
        <v>8323</v>
      </c>
      <c r="R2116" s="13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>
        <f t="shared" si="166"/>
        <v>94.03</v>
      </c>
      <c r="Q2117" s="12" t="s">
        <v>8323</v>
      </c>
      <c r="R2117" s="13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>
        <f t="shared" si="166"/>
        <v>526.46</v>
      </c>
      <c r="Q2118" s="12" t="s">
        <v>8323</v>
      </c>
      <c r="R2118" s="13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>
        <f t="shared" si="166"/>
        <v>50.66</v>
      </c>
      <c r="Q2119" s="12" t="s">
        <v>8323</v>
      </c>
      <c r="R2119" s="13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>
        <f t="shared" si="166"/>
        <v>79.180000000000007</v>
      </c>
      <c r="Q2120" s="12" t="s">
        <v>8323</v>
      </c>
      <c r="R2120" s="13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>
        <f t="shared" si="166"/>
        <v>91.59</v>
      </c>
      <c r="Q2121" s="12" t="s">
        <v>8323</v>
      </c>
      <c r="R2121" s="13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>
        <f t="shared" si="166"/>
        <v>116.96</v>
      </c>
      <c r="Q2122" s="12" t="s">
        <v>8323</v>
      </c>
      <c r="R2122" s="13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>
        <f t="shared" si="166"/>
        <v>28.4</v>
      </c>
      <c r="Q2123" s="12" t="s">
        <v>8331</v>
      </c>
      <c r="R2123" s="1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>
        <f t="shared" si="166"/>
        <v>103.33</v>
      </c>
      <c r="Q2124" s="12" t="s">
        <v>8331</v>
      </c>
      <c r="R2124" s="13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>
        <f t="shared" si="166"/>
        <v>10</v>
      </c>
      <c r="Q2125" s="12" t="s">
        <v>8331</v>
      </c>
      <c r="R2125" s="13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>
        <f t="shared" si="166"/>
        <v>23</v>
      </c>
      <c r="Q2126" s="12" t="s">
        <v>8331</v>
      </c>
      <c r="R2126" s="13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>
        <f t="shared" si="166"/>
        <v>31.56</v>
      </c>
      <c r="Q2127" s="12" t="s">
        <v>8331</v>
      </c>
      <c r="R2127" s="13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>
        <f t="shared" si="166"/>
        <v>5</v>
      </c>
      <c r="Q2128" s="12" t="s">
        <v>8331</v>
      </c>
      <c r="R2128" s="13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>
        <f t="shared" si="166"/>
        <v>34.22</v>
      </c>
      <c r="Q2129" s="12" t="s">
        <v>8331</v>
      </c>
      <c r="R2129" s="13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>
        <f t="shared" si="166"/>
        <v>25</v>
      </c>
      <c r="Q2130" s="12" t="s">
        <v>8331</v>
      </c>
      <c r="R2130" s="13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>
        <f t="shared" si="166"/>
        <v>19.670000000000002</v>
      </c>
      <c r="Q2131" s="12" t="s">
        <v>8331</v>
      </c>
      <c r="R2131" s="13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>
        <f t="shared" si="166"/>
        <v>21.25</v>
      </c>
      <c r="Q2132" s="12" t="s">
        <v>8331</v>
      </c>
      <c r="R2132" s="13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>
        <f t="shared" si="166"/>
        <v>8.33</v>
      </c>
      <c r="Q2133" s="12" t="s">
        <v>8331</v>
      </c>
      <c r="R2133" s="1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>
        <f t="shared" si="166"/>
        <v>21.34</v>
      </c>
      <c r="Q2134" s="12" t="s">
        <v>8331</v>
      </c>
      <c r="R2134" s="13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>
        <f t="shared" si="166"/>
        <v>5.33</v>
      </c>
      <c r="Q2135" s="12" t="s">
        <v>8331</v>
      </c>
      <c r="R2135" s="13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>
        <f t="shared" si="166"/>
        <v>34.67</v>
      </c>
      <c r="Q2136" s="12" t="s">
        <v>8331</v>
      </c>
      <c r="R2136" s="13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>
        <f t="shared" si="166"/>
        <v>21.73</v>
      </c>
      <c r="Q2137" s="12" t="s">
        <v>8331</v>
      </c>
      <c r="R2137" s="13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>
        <f t="shared" si="166"/>
        <v>11.92</v>
      </c>
      <c r="Q2138" s="12" t="s">
        <v>8331</v>
      </c>
      <c r="R2138" s="13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>
        <f t="shared" si="166"/>
        <v>26.6</v>
      </c>
      <c r="Q2139" s="12" t="s">
        <v>8331</v>
      </c>
      <c r="R2139" s="13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>
        <f t="shared" si="166"/>
        <v>10.67</v>
      </c>
      <c r="Q2140" s="12" t="s">
        <v>8331</v>
      </c>
      <c r="R2140" s="13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>
        <f t="shared" si="166"/>
        <v>29.04</v>
      </c>
      <c r="Q2141" s="12" t="s">
        <v>8331</v>
      </c>
      <c r="R2141" s="13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>
        <f t="shared" si="166"/>
        <v>50.91</v>
      </c>
      <c r="Q2142" s="12" t="s">
        <v>8331</v>
      </c>
      <c r="R2142" s="13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>
        <f t="shared" si="166"/>
        <v>0</v>
      </c>
      <c r="Q2143" s="12" t="s">
        <v>8331</v>
      </c>
      <c r="R2143" s="1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>
        <f t="shared" si="166"/>
        <v>50.08</v>
      </c>
      <c r="Q2144" s="12" t="s">
        <v>8331</v>
      </c>
      <c r="R2144" s="13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>
        <f t="shared" si="166"/>
        <v>45</v>
      </c>
      <c r="Q2145" s="12" t="s">
        <v>8331</v>
      </c>
      <c r="R2145" s="13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>
        <f t="shared" si="166"/>
        <v>25.29</v>
      </c>
      <c r="Q2146" s="12" t="s">
        <v>8331</v>
      </c>
      <c r="R2146" s="13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>
        <f t="shared" si="166"/>
        <v>51.29</v>
      </c>
      <c r="Q2147" s="12" t="s">
        <v>8331</v>
      </c>
      <c r="R2147" s="13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>
        <f t="shared" si="166"/>
        <v>1</v>
      </c>
      <c r="Q2148" s="12" t="s">
        <v>8331</v>
      </c>
      <c r="R2148" s="13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>
        <f t="shared" si="166"/>
        <v>49.38</v>
      </c>
      <c r="Q2149" s="12" t="s">
        <v>8331</v>
      </c>
      <c r="R2149" s="13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>
        <f t="shared" si="166"/>
        <v>1</v>
      </c>
      <c r="Q2150" s="12" t="s">
        <v>8331</v>
      </c>
      <c r="R2150" s="13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>
        <f t="shared" si="166"/>
        <v>0</v>
      </c>
      <c r="Q2151" s="12" t="s">
        <v>8331</v>
      </c>
      <c r="R2151" s="13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>
        <f t="shared" si="166"/>
        <v>101.25</v>
      </c>
      <c r="Q2152" s="12" t="s">
        <v>8331</v>
      </c>
      <c r="R2152" s="13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>
        <f t="shared" si="166"/>
        <v>19.670000000000002</v>
      </c>
      <c r="Q2153" s="12" t="s">
        <v>8331</v>
      </c>
      <c r="R2153" s="1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>
        <f t="shared" si="166"/>
        <v>12.5</v>
      </c>
      <c r="Q2154" s="12" t="s">
        <v>8331</v>
      </c>
      <c r="R2154" s="13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>
        <f t="shared" si="166"/>
        <v>8.5</v>
      </c>
      <c r="Q2155" s="12" t="s">
        <v>8331</v>
      </c>
      <c r="R2155" s="13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>
        <f t="shared" si="166"/>
        <v>1</v>
      </c>
      <c r="Q2156" s="12" t="s">
        <v>8331</v>
      </c>
      <c r="R2156" s="13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>
        <f t="shared" si="166"/>
        <v>23</v>
      </c>
      <c r="Q2157" s="12" t="s">
        <v>8331</v>
      </c>
      <c r="R2157" s="13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>
        <f t="shared" si="166"/>
        <v>17.989999999999998</v>
      </c>
      <c r="Q2158" s="12" t="s">
        <v>8331</v>
      </c>
      <c r="R2158" s="13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>
        <f t="shared" si="166"/>
        <v>370.95</v>
      </c>
      <c r="Q2159" s="12" t="s">
        <v>8331</v>
      </c>
      <c r="R2159" s="13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>
        <f t="shared" si="166"/>
        <v>63.57</v>
      </c>
      <c r="Q2160" s="12" t="s">
        <v>8331</v>
      </c>
      <c r="R2160" s="13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>
        <f t="shared" si="166"/>
        <v>13</v>
      </c>
      <c r="Q2161" s="12" t="s">
        <v>8331</v>
      </c>
      <c r="R2161" s="13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>
        <f t="shared" si="166"/>
        <v>5.31</v>
      </c>
      <c r="Q2162" s="12" t="s">
        <v>8331</v>
      </c>
      <c r="R2162" s="13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65"/>
        <v>116</v>
      </c>
      <c r="P2163">
        <f t="shared" si="166"/>
        <v>35.619999999999997</v>
      </c>
      <c r="Q2163" s="12" t="s">
        <v>8323</v>
      </c>
      <c r="R2163" s="1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65"/>
        <v>112</v>
      </c>
      <c r="P2164">
        <f t="shared" si="166"/>
        <v>87.1</v>
      </c>
      <c r="Q2164" s="12" t="s">
        <v>8323</v>
      </c>
      <c r="R2164" s="13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65"/>
        <v>132</v>
      </c>
      <c r="P2165">
        <f t="shared" si="166"/>
        <v>75.11</v>
      </c>
      <c r="Q2165" s="12" t="s">
        <v>8323</v>
      </c>
      <c r="R2165" s="13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65"/>
        <v>103</v>
      </c>
      <c r="P2166">
        <f t="shared" si="166"/>
        <v>68.010000000000005</v>
      </c>
      <c r="Q2166" s="12" t="s">
        <v>8323</v>
      </c>
      <c r="R2166" s="13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65"/>
        <v>139</v>
      </c>
      <c r="P2167">
        <f t="shared" si="166"/>
        <v>29.62</v>
      </c>
      <c r="Q2167" s="12" t="s">
        <v>8323</v>
      </c>
      <c r="R2167" s="13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65"/>
        <v>147</v>
      </c>
      <c r="P2168">
        <f t="shared" si="166"/>
        <v>91.63</v>
      </c>
      <c r="Q2168" s="12" t="s">
        <v>8323</v>
      </c>
      <c r="R2168" s="13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65"/>
        <v>120</v>
      </c>
      <c r="P2169">
        <f t="shared" si="166"/>
        <v>22.5</v>
      </c>
      <c r="Q2169" s="12" t="s">
        <v>8323</v>
      </c>
      <c r="R2169" s="13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65"/>
        <v>122</v>
      </c>
      <c r="P2170">
        <f t="shared" si="166"/>
        <v>64.37</v>
      </c>
      <c r="Q2170" s="12" t="s">
        <v>8323</v>
      </c>
      <c r="R2170" s="13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65"/>
        <v>100</v>
      </c>
      <c r="P2171">
        <f t="shared" si="166"/>
        <v>21.86</v>
      </c>
      <c r="Q2171" s="12" t="s">
        <v>8323</v>
      </c>
      <c r="R2171" s="13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65"/>
        <v>181</v>
      </c>
      <c r="P2172">
        <f t="shared" si="166"/>
        <v>33.32</v>
      </c>
      <c r="Q2172" s="12" t="s">
        <v>8323</v>
      </c>
      <c r="R2172" s="13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65"/>
        <v>106</v>
      </c>
      <c r="P2173">
        <f t="shared" si="166"/>
        <v>90.28</v>
      </c>
      <c r="Q2173" s="12" t="s">
        <v>8323</v>
      </c>
      <c r="R2173" s="1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65"/>
        <v>100</v>
      </c>
      <c r="P2174">
        <f t="shared" si="166"/>
        <v>76.92</v>
      </c>
      <c r="Q2174" s="12" t="s">
        <v>8323</v>
      </c>
      <c r="R2174" s="13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65"/>
        <v>127</v>
      </c>
      <c r="P2175">
        <f t="shared" si="166"/>
        <v>59.23</v>
      </c>
      <c r="Q2175" s="12" t="s">
        <v>8323</v>
      </c>
      <c r="R2175" s="13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65"/>
        <v>103</v>
      </c>
      <c r="P2176">
        <f t="shared" si="166"/>
        <v>65.38</v>
      </c>
      <c r="Q2176" s="12" t="s">
        <v>8323</v>
      </c>
      <c r="R2176" s="13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65"/>
        <v>250</v>
      </c>
      <c r="P2177">
        <f t="shared" si="166"/>
        <v>67.31</v>
      </c>
      <c r="Q2177" s="12" t="s">
        <v>8323</v>
      </c>
      <c r="R2177" s="13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65"/>
        <v>126</v>
      </c>
      <c r="P2178">
        <f t="shared" si="166"/>
        <v>88.75</v>
      </c>
      <c r="Q2178" s="12" t="s">
        <v>8323</v>
      </c>
      <c r="R2178" s="13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ref="O2179:O2242" si="170">IFERROR(ROUND(E2179/D2179*100,0),0)</f>
        <v>100</v>
      </c>
      <c r="P2179">
        <f t="shared" ref="P2179:P2242" si="171">IFERROR(ROUND(E2179/L2179,2),0)</f>
        <v>65.87</v>
      </c>
      <c r="Q2179" s="12" t="s">
        <v>8323</v>
      </c>
      <c r="R2179" s="13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>
        <f t="shared" si="171"/>
        <v>40.35</v>
      </c>
      <c r="Q2180" s="12" t="s">
        <v>8323</v>
      </c>
      <c r="R2180" s="13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>
        <f t="shared" si="171"/>
        <v>76.86</v>
      </c>
      <c r="Q2181" s="12" t="s">
        <v>8323</v>
      </c>
      <c r="R2181" s="13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>
        <f t="shared" si="171"/>
        <v>68.709999999999994</v>
      </c>
      <c r="Q2182" s="12" t="s">
        <v>8323</v>
      </c>
      <c r="R2182" s="13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>
        <f t="shared" si="171"/>
        <v>57.77</v>
      </c>
      <c r="Q2183" s="12" t="s">
        <v>8331</v>
      </c>
      <c r="R2183" s="1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>
        <f t="shared" si="171"/>
        <v>44.17</v>
      </c>
      <c r="Q2184" s="12" t="s">
        <v>8331</v>
      </c>
      <c r="R2184" s="13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>
        <f t="shared" si="171"/>
        <v>31.57</v>
      </c>
      <c r="Q2185" s="12" t="s">
        <v>8331</v>
      </c>
      <c r="R2185" s="13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>
        <f t="shared" si="171"/>
        <v>107.05</v>
      </c>
      <c r="Q2186" s="12" t="s">
        <v>8331</v>
      </c>
      <c r="R2186" s="13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>
        <f t="shared" si="171"/>
        <v>149.03</v>
      </c>
      <c r="Q2187" s="12" t="s">
        <v>8331</v>
      </c>
      <c r="R2187" s="13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>
        <f t="shared" si="171"/>
        <v>55.96</v>
      </c>
      <c r="Q2188" s="12" t="s">
        <v>8331</v>
      </c>
      <c r="R2188" s="13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>
        <f t="shared" si="171"/>
        <v>56.97</v>
      </c>
      <c r="Q2189" s="12" t="s">
        <v>8331</v>
      </c>
      <c r="R2189" s="13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>
        <f t="shared" si="171"/>
        <v>44.06</v>
      </c>
      <c r="Q2190" s="12" t="s">
        <v>8331</v>
      </c>
      <c r="R2190" s="13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>
        <f t="shared" si="171"/>
        <v>68.63</v>
      </c>
      <c r="Q2191" s="12" t="s">
        <v>8331</v>
      </c>
      <c r="R2191" s="13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>
        <f t="shared" si="171"/>
        <v>65.319999999999993</v>
      </c>
      <c r="Q2192" s="12" t="s">
        <v>8331</v>
      </c>
      <c r="R2192" s="13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>
        <f t="shared" si="171"/>
        <v>35.92</v>
      </c>
      <c r="Q2193" s="12" t="s">
        <v>8331</v>
      </c>
      <c r="R2193" s="1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>
        <f t="shared" si="171"/>
        <v>40.07</v>
      </c>
      <c r="Q2194" s="12" t="s">
        <v>8331</v>
      </c>
      <c r="R2194" s="13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>
        <f t="shared" si="171"/>
        <v>75.650000000000006</v>
      </c>
      <c r="Q2195" s="12" t="s">
        <v>8331</v>
      </c>
      <c r="R2195" s="13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>
        <f t="shared" si="171"/>
        <v>61.2</v>
      </c>
      <c r="Q2196" s="12" t="s">
        <v>8331</v>
      </c>
      <c r="R2196" s="13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>
        <f t="shared" si="171"/>
        <v>48.13</v>
      </c>
      <c r="Q2197" s="12" t="s">
        <v>8331</v>
      </c>
      <c r="R2197" s="13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>
        <f t="shared" si="171"/>
        <v>68.11</v>
      </c>
      <c r="Q2198" s="12" t="s">
        <v>8331</v>
      </c>
      <c r="R2198" s="13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>
        <f t="shared" si="171"/>
        <v>65.89</v>
      </c>
      <c r="Q2199" s="12" t="s">
        <v>8331</v>
      </c>
      <c r="R2199" s="13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>
        <f t="shared" si="171"/>
        <v>81.650000000000006</v>
      </c>
      <c r="Q2200" s="12" t="s">
        <v>8331</v>
      </c>
      <c r="R2200" s="13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>
        <f t="shared" si="171"/>
        <v>52.7</v>
      </c>
      <c r="Q2201" s="12" t="s">
        <v>8331</v>
      </c>
      <c r="R2201" s="13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>
        <f t="shared" si="171"/>
        <v>41.23</v>
      </c>
      <c r="Q2202" s="12" t="s">
        <v>8331</v>
      </c>
      <c r="R2202" s="13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>
        <f t="shared" si="171"/>
        <v>15.04</v>
      </c>
      <c r="Q2203" s="12" t="s">
        <v>8323</v>
      </c>
      <c r="R2203" s="1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>
        <f t="shared" si="171"/>
        <v>39.07</v>
      </c>
      <c r="Q2204" s="12" t="s">
        <v>8323</v>
      </c>
      <c r="R2204" s="13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>
        <f t="shared" si="171"/>
        <v>43.82</v>
      </c>
      <c r="Q2205" s="12" t="s">
        <v>8323</v>
      </c>
      <c r="R2205" s="13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>
        <f t="shared" si="171"/>
        <v>27.3</v>
      </c>
      <c r="Q2206" s="12" t="s">
        <v>8323</v>
      </c>
      <c r="R2206" s="13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>
        <f t="shared" si="171"/>
        <v>42.22</v>
      </c>
      <c r="Q2207" s="12" t="s">
        <v>8323</v>
      </c>
      <c r="R2207" s="13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>
        <f t="shared" si="171"/>
        <v>33.24</v>
      </c>
      <c r="Q2208" s="12" t="s">
        <v>8323</v>
      </c>
      <c r="R2208" s="13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70"/>
        <v>100</v>
      </c>
      <c r="P2209">
        <f t="shared" si="171"/>
        <v>285.70999999999998</v>
      </c>
      <c r="Q2209" s="12" t="s">
        <v>8323</v>
      </c>
      <c r="R2209" s="13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0"/>
        <v>102</v>
      </c>
      <c r="P2210">
        <f t="shared" si="171"/>
        <v>42.33</v>
      </c>
      <c r="Q2210" s="12" t="s">
        <v>8323</v>
      </c>
      <c r="R2210" s="13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0"/>
        <v>151</v>
      </c>
      <c r="P2211">
        <f t="shared" si="171"/>
        <v>50.27</v>
      </c>
      <c r="Q2211" s="12" t="s">
        <v>8323</v>
      </c>
      <c r="R2211" s="13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0"/>
        <v>111</v>
      </c>
      <c r="P2212">
        <f t="shared" si="171"/>
        <v>61.9</v>
      </c>
      <c r="Q2212" s="12" t="s">
        <v>8323</v>
      </c>
      <c r="R2212" s="13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0"/>
        <v>196</v>
      </c>
      <c r="P2213">
        <f t="shared" si="171"/>
        <v>40.75</v>
      </c>
      <c r="Q2213" s="12" t="s">
        <v>8323</v>
      </c>
      <c r="R2213" s="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0"/>
        <v>114</v>
      </c>
      <c r="P2214">
        <f t="shared" si="171"/>
        <v>55.8</v>
      </c>
      <c r="Q2214" s="12" t="s">
        <v>8323</v>
      </c>
      <c r="R2214" s="13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0"/>
        <v>200</v>
      </c>
      <c r="P2215">
        <f t="shared" si="171"/>
        <v>10</v>
      </c>
      <c r="Q2215" s="12" t="s">
        <v>8323</v>
      </c>
      <c r="R2215" s="13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0"/>
        <v>293</v>
      </c>
      <c r="P2216">
        <f t="shared" si="171"/>
        <v>73.13</v>
      </c>
      <c r="Q2216" s="12" t="s">
        <v>8323</v>
      </c>
      <c r="R2216" s="13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0"/>
        <v>156</v>
      </c>
      <c r="P2217">
        <f t="shared" si="171"/>
        <v>26.06</v>
      </c>
      <c r="Q2217" s="12" t="s">
        <v>8323</v>
      </c>
      <c r="R2217" s="13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0"/>
        <v>106</v>
      </c>
      <c r="P2218">
        <f t="shared" si="171"/>
        <v>22.64</v>
      </c>
      <c r="Q2218" s="12" t="s">
        <v>8323</v>
      </c>
      <c r="R2218" s="13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0"/>
        <v>101</v>
      </c>
      <c r="P2219">
        <f t="shared" si="171"/>
        <v>47.22</v>
      </c>
      <c r="Q2219" s="12" t="s">
        <v>8323</v>
      </c>
      <c r="R2219" s="13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0"/>
        <v>123</v>
      </c>
      <c r="P2220">
        <f t="shared" si="171"/>
        <v>32.32</v>
      </c>
      <c r="Q2220" s="12" t="s">
        <v>8323</v>
      </c>
      <c r="R2220" s="13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0"/>
        <v>102</v>
      </c>
      <c r="P2221">
        <f t="shared" si="171"/>
        <v>53.42</v>
      </c>
      <c r="Q2221" s="12" t="s">
        <v>8323</v>
      </c>
      <c r="R2221" s="13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0"/>
        <v>101</v>
      </c>
      <c r="P2222">
        <f t="shared" si="171"/>
        <v>51.3</v>
      </c>
      <c r="Q2222" s="12" t="s">
        <v>8323</v>
      </c>
      <c r="R2222" s="13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0"/>
        <v>108</v>
      </c>
      <c r="P2223">
        <f t="shared" si="171"/>
        <v>37.200000000000003</v>
      </c>
      <c r="Q2223" s="12" t="s">
        <v>8331</v>
      </c>
      <c r="R2223" s="1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0"/>
        <v>163</v>
      </c>
      <c r="P2224">
        <f t="shared" si="171"/>
        <v>27.1</v>
      </c>
      <c r="Q2224" s="12" t="s">
        <v>8331</v>
      </c>
      <c r="R2224" s="13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0"/>
        <v>106</v>
      </c>
      <c r="P2225">
        <f t="shared" si="171"/>
        <v>206.31</v>
      </c>
      <c r="Q2225" s="12" t="s">
        <v>8331</v>
      </c>
      <c r="R2225" s="13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0"/>
        <v>243</v>
      </c>
      <c r="P2226">
        <f t="shared" si="171"/>
        <v>82.15</v>
      </c>
      <c r="Q2226" s="12" t="s">
        <v>8331</v>
      </c>
      <c r="R2226" s="13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0"/>
        <v>945</v>
      </c>
      <c r="P2227">
        <f t="shared" si="171"/>
        <v>164.8</v>
      </c>
      <c r="Q2227" s="12" t="s">
        <v>8331</v>
      </c>
      <c r="R2227" s="13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0"/>
        <v>108</v>
      </c>
      <c r="P2228">
        <f t="shared" si="171"/>
        <v>60.82</v>
      </c>
      <c r="Q2228" s="12" t="s">
        <v>8331</v>
      </c>
      <c r="R2228" s="13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0"/>
        <v>157</v>
      </c>
      <c r="P2229">
        <f t="shared" si="171"/>
        <v>67.97</v>
      </c>
      <c r="Q2229" s="12" t="s">
        <v>8331</v>
      </c>
      <c r="R2229" s="13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0"/>
        <v>1174</v>
      </c>
      <c r="P2230">
        <f t="shared" si="171"/>
        <v>81.56</v>
      </c>
      <c r="Q2230" s="12" t="s">
        <v>8331</v>
      </c>
      <c r="R2230" s="13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0"/>
        <v>171</v>
      </c>
      <c r="P2231">
        <f t="shared" si="171"/>
        <v>25.43</v>
      </c>
      <c r="Q2231" s="12" t="s">
        <v>8331</v>
      </c>
      <c r="R2231" s="13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0"/>
        <v>126</v>
      </c>
      <c r="P2232">
        <f t="shared" si="171"/>
        <v>21.5</v>
      </c>
      <c r="Q2232" s="12" t="s">
        <v>8331</v>
      </c>
      <c r="R2232" s="13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0"/>
        <v>1212</v>
      </c>
      <c r="P2233">
        <f t="shared" si="171"/>
        <v>27.23</v>
      </c>
      <c r="Q2233" s="12" t="s">
        <v>8331</v>
      </c>
      <c r="R2233" s="1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0"/>
        <v>496</v>
      </c>
      <c r="P2234">
        <f t="shared" si="171"/>
        <v>25.09</v>
      </c>
      <c r="Q2234" s="12" t="s">
        <v>8331</v>
      </c>
      <c r="R2234" s="13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0"/>
        <v>332</v>
      </c>
      <c r="P2235">
        <f t="shared" si="171"/>
        <v>21.23</v>
      </c>
      <c r="Q2235" s="12" t="s">
        <v>8331</v>
      </c>
      <c r="R2235" s="13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0"/>
        <v>1165</v>
      </c>
      <c r="P2236">
        <f t="shared" si="171"/>
        <v>41.61</v>
      </c>
      <c r="Q2236" s="12" t="s">
        <v>8331</v>
      </c>
      <c r="R2236" s="13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0"/>
        <v>153</v>
      </c>
      <c r="P2237">
        <f t="shared" si="171"/>
        <v>135.59</v>
      </c>
      <c r="Q2237" s="12" t="s">
        <v>8331</v>
      </c>
      <c r="R2237" s="13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0"/>
        <v>537</v>
      </c>
      <c r="P2238">
        <f t="shared" si="171"/>
        <v>22.12</v>
      </c>
      <c r="Q2238" s="12" t="s">
        <v>8331</v>
      </c>
      <c r="R2238" s="13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0"/>
        <v>353</v>
      </c>
      <c r="P2239">
        <f t="shared" si="171"/>
        <v>64.63</v>
      </c>
      <c r="Q2239" s="12" t="s">
        <v>8331</v>
      </c>
      <c r="R2239" s="13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0"/>
        <v>137</v>
      </c>
      <c r="P2240">
        <f t="shared" si="171"/>
        <v>69.569999999999993</v>
      </c>
      <c r="Q2240" s="12" t="s">
        <v>8331</v>
      </c>
      <c r="R2240" s="13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0"/>
        <v>128</v>
      </c>
      <c r="P2241">
        <f t="shared" si="171"/>
        <v>75.13</v>
      </c>
      <c r="Q2241" s="12" t="s">
        <v>8331</v>
      </c>
      <c r="R2241" s="13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70"/>
        <v>271</v>
      </c>
      <c r="P2242">
        <f t="shared" si="171"/>
        <v>140.97999999999999</v>
      </c>
      <c r="Q2242" s="12" t="s">
        <v>8331</v>
      </c>
      <c r="R2242" s="13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ref="O2243:O2306" si="175">IFERROR(ROUND(E2243/D2243*100,0),0)</f>
        <v>806</v>
      </c>
      <c r="P2243">
        <f t="shared" ref="P2243:P2306" si="176">IFERROR(ROUND(E2243/L2243,2),0)</f>
        <v>49.47</v>
      </c>
      <c r="Q2243" s="12" t="s">
        <v>8331</v>
      </c>
      <c r="R2243" s="1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>
        <f t="shared" si="176"/>
        <v>53.87</v>
      </c>
      <c r="Q2244" s="12" t="s">
        <v>8331</v>
      </c>
      <c r="R2244" s="13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>
        <f t="shared" si="176"/>
        <v>4.57</v>
      </c>
      <c r="Q2245" s="12" t="s">
        <v>8331</v>
      </c>
      <c r="R2245" s="13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>
        <f t="shared" si="176"/>
        <v>65</v>
      </c>
      <c r="Q2246" s="12" t="s">
        <v>8331</v>
      </c>
      <c r="R2246" s="13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>
        <f t="shared" si="176"/>
        <v>53.48</v>
      </c>
      <c r="Q2247" s="12" t="s">
        <v>8331</v>
      </c>
      <c r="R2247" s="13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>
        <f t="shared" si="176"/>
        <v>43.91</v>
      </c>
      <c r="Q2248" s="12" t="s">
        <v>8331</v>
      </c>
      <c r="R2248" s="13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>
        <f t="shared" si="176"/>
        <v>50.85</v>
      </c>
      <c r="Q2249" s="12" t="s">
        <v>8331</v>
      </c>
      <c r="R2249" s="13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>
        <f t="shared" si="176"/>
        <v>58.63</v>
      </c>
      <c r="Q2250" s="12" t="s">
        <v>8331</v>
      </c>
      <c r="R2250" s="13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>
        <f t="shared" si="176"/>
        <v>32.82</v>
      </c>
      <c r="Q2251" s="12" t="s">
        <v>8331</v>
      </c>
      <c r="R2251" s="13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>
        <f t="shared" si="176"/>
        <v>426.93</v>
      </c>
      <c r="Q2252" s="12" t="s">
        <v>8331</v>
      </c>
      <c r="R2252" s="13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>
        <f t="shared" si="176"/>
        <v>23.81</v>
      </c>
      <c r="Q2253" s="12" t="s">
        <v>8331</v>
      </c>
      <c r="R2253" s="1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>
        <f t="shared" si="176"/>
        <v>98.41</v>
      </c>
      <c r="Q2254" s="12" t="s">
        <v>8331</v>
      </c>
      <c r="R2254" s="13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>
        <f t="shared" si="176"/>
        <v>107.32</v>
      </c>
      <c r="Q2255" s="12" t="s">
        <v>8331</v>
      </c>
      <c r="R2255" s="13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>
        <f t="shared" si="176"/>
        <v>11.67</v>
      </c>
      <c r="Q2256" s="12" t="s">
        <v>8331</v>
      </c>
      <c r="R2256" s="13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>
        <f t="shared" si="176"/>
        <v>41.78</v>
      </c>
      <c r="Q2257" s="12" t="s">
        <v>8331</v>
      </c>
      <c r="R2257" s="13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>
        <f t="shared" si="176"/>
        <v>21.38</v>
      </c>
      <c r="Q2258" s="12" t="s">
        <v>8331</v>
      </c>
      <c r="R2258" s="13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>
        <f t="shared" si="176"/>
        <v>94.1</v>
      </c>
      <c r="Q2259" s="12" t="s">
        <v>8331</v>
      </c>
      <c r="R2259" s="13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>
        <f t="shared" si="176"/>
        <v>15.72</v>
      </c>
      <c r="Q2260" s="12" t="s">
        <v>8331</v>
      </c>
      <c r="R2260" s="13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>
        <f t="shared" si="176"/>
        <v>90.64</v>
      </c>
      <c r="Q2261" s="12" t="s">
        <v>8331</v>
      </c>
      <c r="R2261" s="13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>
        <f t="shared" si="176"/>
        <v>97.3</v>
      </c>
      <c r="Q2262" s="12" t="s">
        <v>8331</v>
      </c>
      <c r="R2262" s="13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>
        <f t="shared" si="176"/>
        <v>37.119999999999997</v>
      </c>
      <c r="Q2263" s="12" t="s">
        <v>8331</v>
      </c>
      <c r="R2263" s="1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>
        <f t="shared" si="176"/>
        <v>28.1</v>
      </c>
      <c r="Q2264" s="12" t="s">
        <v>8331</v>
      </c>
      <c r="R2264" s="13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>
        <f t="shared" si="176"/>
        <v>144.43</v>
      </c>
      <c r="Q2265" s="12" t="s">
        <v>8331</v>
      </c>
      <c r="R2265" s="13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>
        <f t="shared" si="176"/>
        <v>24.27</v>
      </c>
      <c r="Q2266" s="12" t="s">
        <v>8331</v>
      </c>
      <c r="R2266" s="13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>
        <f t="shared" si="176"/>
        <v>35.119999999999997</v>
      </c>
      <c r="Q2267" s="12" t="s">
        <v>8331</v>
      </c>
      <c r="R2267" s="13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>
        <f t="shared" si="176"/>
        <v>24.76</v>
      </c>
      <c r="Q2268" s="12" t="s">
        <v>8331</v>
      </c>
      <c r="R2268" s="13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>
        <f t="shared" si="176"/>
        <v>188.38</v>
      </c>
      <c r="Q2269" s="12" t="s">
        <v>8331</v>
      </c>
      <c r="R2269" s="13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>
        <f t="shared" si="176"/>
        <v>148.08000000000001</v>
      </c>
      <c r="Q2270" s="12" t="s">
        <v>8331</v>
      </c>
      <c r="R2270" s="13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>
        <f t="shared" si="176"/>
        <v>49.93</v>
      </c>
      <c r="Q2271" s="12" t="s">
        <v>8331</v>
      </c>
      <c r="R2271" s="13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>
        <f t="shared" si="176"/>
        <v>107.82</v>
      </c>
      <c r="Q2272" s="12" t="s">
        <v>8331</v>
      </c>
      <c r="R2272" s="13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75"/>
        <v>283</v>
      </c>
      <c r="P2273">
        <f t="shared" si="176"/>
        <v>42.63</v>
      </c>
      <c r="Q2273" s="12" t="s">
        <v>8331</v>
      </c>
      <c r="R2273" s="1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75"/>
        <v>1357</v>
      </c>
      <c r="P2274">
        <f t="shared" si="176"/>
        <v>14.37</v>
      </c>
      <c r="Q2274" s="12" t="s">
        <v>8331</v>
      </c>
      <c r="R2274" s="13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75"/>
        <v>220</v>
      </c>
      <c r="P2275">
        <f t="shared" si="176"/>
        <v>37.479999999999997</v>
      </c>
      <c r="Q2275" s="12" t="s">
        <v>8331</v>
      </c>
      <c r="R2275" s="13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75"/>
        <v>120</v>
      </c>
      <c r="P2276">
        <f t="shared" si="176"/>
        <v>30.2</v>
      </c>
      <c r="Q2276" s="12" t="s">
        <v>8331</v>
      </c>
      <c r="R2276" s="13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75"/>
        <v>408</v>
      </c>
      <c r="P2277">
        <f t="shared" si="176"/>
        <v>33.549999999999997</v>
      </c>
      <c r="Q2277" s="12" t="s">
        <v>8331</v>
      </c>
      <c r="R2277" s="13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75"/>
        <v>106</v>
      </c>
      <c r="P2278">
        <f t="shared" si="176"/>
        <v>64.75</v>
      </c>
      <c r="Q2278" s="12" t="s">
        <v>8331</v>
      </c>
      <c r="R2278" s="13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75"/>
        <v>141</v>
      </c>
      <c r="P2279">
        <f t="shared" si="176"/>
        <v>57.93</v>
      </c>
      <c r="Q2279" s="12" t="s">
        <v>8331</v>
      </c>
      <c r="R2279" s="13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75"/>
        <v>271</v>
      </c>
      <c r="P2280">
        <f t="shared" si="176"/>
        <v>53.08</v>
      </c>
      <c r="Q2280" s="12" t="s">
        <v>8331</v>
      </c>
      <c r="R2280" s="13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75"/>
        <v>154</v>
      </c>
      <c r="P2281">
        <f t="shared" si="176"/>
        <v>48.06</v>
      </c>
      <c r="Q2281" s="12" t="s">
        <v>8331</v>
      </c>
      <c r="R2281" s="13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75"/>
        <v>404</v>
      </c>
      <c r="P2282">
        <f t="shared" si="176"/>
        <v>82.4</v>
      </c>
      <c r="Q2282" s="12" t="s">
        <v>8331</v>
      </c>
      <c r="R2282" s="13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75"/>
        <v>185</v>
      </c>
      <c r="P2283">
        <f t="shared" si="176"/>
        <v>50.45</v>
      </c>
      <c r="Q2283" s="12" t="s">
        <v>8323</v>
      </c>
      <c r="R2283" s="1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75"/>
        <v>185</v>
      </c>
      <c r="P2284">
        <f t="shared" si="176"/>
        <v>115.83</v>
      </c>
      <c r="Q2284" s="12" t="s">
        <v>8323</v>
      </c>
      <c r="R2284" s="13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75"/>
        <v>101</v>
      </c>
      <c r="P2285">
        <f t="shared" si="176"/>
        <v>63.03</v>
      </c>
      <c r="Q2285" s="12" t="s">
        <v>8323</v>
      </c>
      <c r="R2285" s="13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75"/>
        <v>106</v>
      </c>
      <c r="P2286">
        <f t="shared" si="176"/>
        <v>108.02</v>
      </c>
      <c r="Q2286" s="12" t="s">
        <v>8323</v>
      </c>
      <c r="R2286" s="13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75"/>
        <v>121</v>
      </c>
      <c r="P2287">
        <f t="shared" si="176"/>
        <v>46.09</v>
      </c>
      <c r="Q2287" s="12" t="s">
        <v>8323</v>
      </c>
      <c r="R2287" s="13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75"/>
        <v>100</v>
      </c>
      <c r="P2288">
        <f t="shared" si="176"/>
        <v>107.21</v>
      </c>
      <c r="Q2288" s="12" t="s">
        <v>8323</v>
      </c>
      <c r="R2288" s="13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75"/>
        <v>120</v>
      </c>
      <c r="P2289">
        <f t="shared" si="176"/>
        <v>50.93</v>
      </c>
      <c r="Q2289" s="12" t="s">
        <v>8323</v>
      </c>
      <c r="R2289" s="13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75"/>
        <v>100</v>
      </c>
      <c r="P2290">
        <f t="shared" si="176"/>
        <v>40.04</v>
      </c>
      <c r="Q2290" s="12" t="s">
        <v>8323</v>
      </c>
      <c r="R2290" s="13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75"/>
        <v>107</v>
      </c>
      <c r="P2291">
        <f t="shared" si="176"/>
        <v>64.44</v>
      </c>
      <c r="Q2291" s="12" t="s">
        <v>8323</v>
      </c>
      <c r="R2291" s="13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75"/>
        <v>104</v>
      </c>
      <c r="P2292">
        <f t="shared" si="176"/>
        <v>53.83</v>
      </c>
      <c r="Q2292" s="12" t="s">
        <v>8323</v>
      </c>
      <c r="R2292" s="13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75"/>
        <v>173</v>
      </c>
      <c r="P2293">
        <f t="shared" si="176"/>
        <v>100.47</v>
      </c>
      <c r="Q2293" s="12" t="s">
        <v>8323</v>
      </c>
      <c r="R2293" s="1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75"/>
        <v>107</v>
      </c>
      <c r="P2294">
        <f t="shared" si="176"/>
        <v>46.63</v>
      </c>
      <c r="Q2294" s="12" t="s">
        <v>8323</v>
      </c>
      <c r="R2294" s="13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75"/>
        <v>108</v>
      </c>
      <c r="P2295">
        <f t="shared" si="176"/>
        <v>34.07</v>
      </c>
      <c r="Q2295" s="12" t="s">
        <v>8323</v>
      </c>
      <c r="R2295" s="13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75"/>
        <v>146</v>
      </c>
      <c r="P2296">
        <f t="shared" si="176"/>
        <v>65.209999999999994</v>
      </c>
      <c r="Q2296" s="12" t="s">
        <v>8323</v>
      </c>
      <c r="R2296" s="13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75"/>
        <v>125</v>
      </c>
      <c r="P2297">
        <f t="shared" si="176"/>
        <v>44.21</v>
      </c>
      <c r="Q2297" s="12" t="s">
        <v>8323</v>
      </c>
      <c r="R2297" s="13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75"/>
        <v>149</v>
      </c>
      <c r="P2298">
        <f t="shared" si="176"/>
        <v>71.97</v>
      </c>
      <c r="Q2298" s="12" t="s">
        <v>8323</v>
      </c>
      <c r="R2298" s="13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75"/>
        <v>101</v>
      </c>
      <c r="P2299">
        <f t="shared" si="176"/>
        <v>52.95</v>
      </c>
      <c r="Q2299" s="12" t="s">
        <v>8323</v>
      </c>
      <c r="R2299" s="13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75"/>
        <v>105</v>
      </c>
      <c r="P2300">
        <f t="shared" si="176"/>
        <v>109.45</v>
      </c>
      <c r="Q2300" s="12" t="s">
        <v>8323</v>
      </c>
      <c r="R2300" s="13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75"/>
        <v>350</v>
      </c>
      <c r="P2301">
        <f t="shared" si="176"/>
        <v>75.040000000000006</v>
      </c>
      <c r="Q2301" s="12" t="s">
        <v>8323</v>
      </c>
      <c r="R2301" s="13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75"/>
        <v>101</v>
      </c>
      <c r="P2302">
        <f t="shared" si="176"/>
        <v>115.71</v>
      </c>
      <c r="Q2302" s="12" t="s">
        <v>8323</v>
      </c>
      <c r="R2302" s="13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75"/>
        <v>134</v>
      </c>
      <c r="P2303">
        <f t="shared" si="176"/>
        <v>31.66</v>
      </c>
      <c r="Q2303" s="12" t="s">
        <v>8323</v>
      </c>
      <c r="R2303" s="1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75"/>
        <v>171</v>
      </c>
      <c r="P2304">
        <f t="shared" si="176"/>
        <v>46.18</v>
      </c>
      <c r="Q2304" s="12" t="s">
        <v>8323</v>
      </c>
      <c r="R2304" s="13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75"/>
        <v>109</v>
      </c>
      <c r="P2305">
        <f t="shared" si="176"/>
        <v>68.48</v>
      </c>
      <c r="Q2305" s="12" t="s">
        <v>8323</v>
      </c>
      <c r="R2305" s="13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75"/>
        <v>101</v>
      </c>
      <c r="P2306">
        <f t="shared" si="176"/>
        <v>53.47</v>
      </c>
      <c r="Q2306" s="12" t="s">
        <v>8323</v>
      </c>
      <c r="R2306" s="13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ref="O2307:O2370" si="180">IFERROR(ROUND(E2307/D2307*100,0),0)</f>
        <v>101</v>
      </c>
      <c r="P2307">
        <f t="shared" ref="P2307:P2370" si="181">IFERROR(ROUND(E2307/L2307,2),0)</f>
        <v>109.11</v>
      </c>
      <c r="Q2307" s="12" t="s">
        <v>8323</v>
      </c>
      <c r="R2307" s="13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>
        <f t="shared" si="181"/>
        <v>51.19</v>
      </c>
      <c r="Q2308" s="12" t="s">
        <v>8323</v>
      </c>
      <c r="R2308" s="13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>
        <f t="shared" si="181"/>
        <v>27.94</v>
      </c>
      <c r="Q2309" s="12" t="s">
        <v>8323</v>
      </c>
      <c r="R2309" s="13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>
        <f t="shared" si="181"/>
        <v>82.5</v>
      </c>
      <c r="Q2310" s="12" t="s">
        <v>8323</v>
      </c>
      <c r="R2310" s="13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>
        <f t="shared" si="181"/>
        <v>59.82</v>
      </c>
      <c r="Q2311" s="12" t="s">
        <v>8323</v>
      </c>
      <c r="R2311" s="13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>
        <f t="shared" si="181"/>
        <v>64.819999999999993</v>
      </c>
      <c r="Q2312" s="12" t="s">
        <v>8323</v>
      </c>
      <c r="R2312" s="13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>
        <f t="shared" si="181"/>
        <v>90.1</v>
      </c>
      <c r="Q2313" s="12" t="s">
        <v>8323</v>
      </c>
      <c r="R2313" s="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>
        <f t="shared" si="181"/>
        <v>40.96</v>
      </c>
      <c r="Q2314" s="12" t="s">
        <v>8323</v>
      </c>
      <c r="R2314" s="13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>
        <f t="shared" si="181"/>
        <v>56</v>
      </c>
      <c r="Q2315" s="12" t="s">
        <v>8323</v>
      </c>
      <c r="R2315" s="13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>
        <f t="shared" si="181"/>
        <v>37.67</v>
      </c>
      <c r="Q2316" s="12" t="s">
        <v>8323</v>
      </c>
      <c r="R2316" s="13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>
        <f t="shared" si="181"/>
        <v>40.08</v>
      </c>
      <c r="Q2317" s="12" t="s">
        <v>8323</v>
      </c>
      <c r="R2317" s="13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>
        <f t="shared" si="181"/>
        <v>78.03</v>
      </c>
      <c r="Q2318" s="12" t="s">
        <v>8323</v>
      </c>
      <c r="R2318" s="13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>
        <f t="shared" si="181"/>
        <v>18.91</v>
      </c>
      <c r="Q2319" s="12" t="s">
        <v>8323</v>
      </c>
      <c r="R2319" s="13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>
        <f t="shared" si="181"/>
        <v>37.130000000000003</v>
      </c>
      <c r="Q2320" s="12" t="s">
        <v>8323</v>
      </c>
      <c r="R2320" s="13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>
        <f t="shared" si="181"/>
        <v>41.96</v>
      </c>
      <c r="Q2321" s="12" t="s">
        <v>8323</v>
      </c>
      <c r="R2321" s="13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>
        <f t="shared" si="181"/>
        <v>61.04</v>
      </c>
      <c r="Q2322" s="12" t="s">
        <v>8323</v>
      </c>
      <c r="R2322" s="13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>
        <f t="shared" si="181"/>
        <v>64.53</v>
      </c>
      <c r="Q2323" s="12" t="s">
        <v>8334</v>
      </c>
      <c r="R2323" s="1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>
        <f t="shared" si="181"/>
        <v>21.25</v>
      </c>
      <c r="Q2324" s="12" t="s">
        <v>8334</v>
      </c>
      <c r="R2324" s="13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>
        <f t="shared" si="181"/>
        <v>30</v>
      </c>
      <c r="Q2325" s="12" t="s">
        <v>8334</v>
      </c>
      <c r="R2325" s="13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>
        <f t="shared" si="181"/>
        <v>25.49</v>
      </c>
      <c r="Q2326" s="12" t="s">
        <v>8334</v>
      </c>
      <c r="R2326" s="13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>
        <f t="shared" si="181"/>
        <v>11.43</v>
      </c>
      <c r="Q2327" s="12" t="s">
        <v>8334</v>
      </c>
      <c r="R2327" s="13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>
        <f t="shared" si="181"/>
        <v>108</v>
      </c>
      <c r="Q2328" s="12" t="s">
        <v>8334</v>
      </c>
      <c r="R2328" s="13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>
        <f t="shared" si="181"/>
        <v>54.88</v>
      </c>
      <c r="Q2329" s="12" t="s">
        <v>8334</v>
      </c>
      <c r="R2329" s="13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>
        <f t="shared" si="181"/>
        <v>47.38</v>
      </c>
      <c r="Q2330" s="12" t="s">
        <v>8334</v>
      </c>
      <c r="R2330" s="13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>
        <f t="shared" si="181"/>
        <v>211.84</v>
      </c>
      <c r="Q2331" s="12" t="s">
        <v>8334</v>
      </c>
      <c r="R2331" s="13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>
        <f t="shared" si="181"/>
        <v>219.93</v>
      </c>
      <c r="Q2332" s="12" t="s">
        <v>8334</v>
      </c>
      <c r="R2332" s="13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>
        <f t="shared" si="181"/>
        <v>40.799999999999997</v>
      </c>
      <c r="Q2333" s="12" t="s">
        <v>8334</v>
      </c>
      <c r="R2333" s="1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>
        <f t="shared" si="181"/>
        <v>75.5</v>
      </c>
      <c r="Q2334" s="12" t="s">
        <v>8334</v>
      </c>
      <c r="R2334" s="13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>
        <f t="shared" si="181"/>
        <v>13.54</v>
      </c>
      <c r="Q2335" s="12" t="s">
        <v>8334</v>
      </c>
      <c r="R2335" s="13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>
        <f t="shared" si="181"/>
        <v>60.87</v>
      </c>
      <c r="Q2336" s="12" t="s">
        <v>8334</v>
      </c>
      <c r="R2336" s="13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80"/>
        <v>102</v>
      </c>
      <c r="P2337">
        <f t="shared" si="181"/>
        <v>115.69</v>
      </c>
      <c r="Q2337" s="12" t="s">
        <v>8334</v>
      </c>
      <c r="R2337" s="13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0"/>
        <v>521</v>
      </c>
      <c r="P2338">
        <f t="shared" si="181"/>
        <v>48.1</v>
      </c>
      <c r="Q2338" s="12" t="s">
        <v>8334</v>
      </c>
      <c r="R2338" s="13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0"/>
        <v>111</v>
      </c>
      <c r="P2339">
        <f t="shared" si="181"/>
        <v>74.180000000000007</v>
      </c>
      <c r="Q2339" s="12" t="s">
        <v>8334</v>
      </c>
      <c r="R2339" s="13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0"/>
        <v>101</v>
      </c>
      <c r="P2340">
        <f t="shared" si="181"/>
        <v>123.35</v>
      </c>
      <c r="Q2340" s="12" t="s">
        <v>8334</v>
      </c>
      <c r="R2340" s="13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0"/>
        <v>294</v>
      </c>
      <c r="P2341">
        <f t="shared" si="181"/>
        <v>66.62</v>
      </c>
      <c r="Q2341" s="12" t="s">
        <v>8334</v>
      </c>
      <c r="R2341" s="13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0"/>
        <v>106</v>
      </c>
      <c r="P2342">
        <f t="shared" si="181"/>
        <v>104.99</v>
      </c>
      <c r="Q2342" s="12" t="s">
        <v>8334</v>
      </c>
      <c r="R2342" s="13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>
        <f t="shared" si="181"/>
        <v>0</v>
      </c>
      <c r="Q2343" s="12" t="s">
        <v>8317</v>
      </c>
      <c r="R2343" s="1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>
        <f t="shared" si="181"/>
        <v>0</v>
      </c>
      <c r="Q2344" s="12" t="s">
        <v>8317</v>
      </c>
      <c r="R2344" s="13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>
        <f t="shared" si="181"/>
        <v>300</v>
      </c>
      <c r="Q2345" s="12" t="s">
        <v>8317</v>
      </c>
      <c r="R2345" s="13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>
        <f t="shared" si="181"/>
        <v>1</v>
      </c>
      <c r="Q2346" s="12" t="s">
        <v>8317</v>
      </c>
      <c r="R2346" s="13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>
        <f t="shared" si="181"/>
        <v>0</v>
      </c>
      <c r="Q2347" s="12" t="s">
        <v>8317</v>
      </c>
      <c r="R2347" s="13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>
        <f t="shared" si="181"/>
        <v>13</v>
      </c>
      <c r="Q2348" s="12" t="s">
        <v>8317</v>
      </c>
      <c r="R2348" s="13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>
        <f t="shared" si="181"/>
        <v>15</v>
      </c>
      <c r="Q2349" s="12" t="s">
        <v>8317</v>
      </c>
      <c r="R2349" s="13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>
        <f t="shared" si="181"/>
        <v>54</v>
      </c>
      <c r="Q2350" s="12" t="s">
        <v>8317</v>
      </c>
      <c r="R2350" s="13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>
        <f t="shared" si="181"/>
        <v>0</v>
      </c>
      <c r="Q2351" s="12" t="s">
        <v>8317</v>
      </c>
      <c r="R2351" s="13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>
        <f t="shared" si="181"/>
        <v>0</v>
      </c>
      <c r="Q2352" s="12" t="s">
        <v>8317</v>
      </c>
      <c r="R2352" s="13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>
        <f t="shared" si="181"/>
        <v>15.43</v>
      </c>
      <c r="Q2353" s="12" t="s">
        <v>8317</v>
      </c>
      <c r="R2353" s="1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>
        <f t="shared" si="181"/>
        <v>0</v>
      </c>
      <c r="Q2354" s="12" t="s">
        <v>8317</v>
      </c>
      <c r="R2354" s="13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>
        <f t="shared" si="181"/>
        <v>0</v>
      </c>
      <c r="Q2355" s="12" t="s">
        <v>8317</v>
      </c>
      <c r="R2355" s="13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>
        <f t="shared" si="181"/>
        <v>25</v>
      </c>
      <c r="Q2356" s="12" t="s">
        <v>8317</v>
      </c>
      <c r="R2356" s="13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>
        <f t="shared" si="181"/>
        <v>27.5</v>
      </c>
      <c r="Q2357" s="12" t="s">
        <v>8317</v>
      </c>
      <c r="R2357" s="13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>
        <f t="shared" si="181"/>
        <v>0</v>
      </c>
      <c r="Q2358" s="12" t="s">
        <v>8317</v>
      </c>
      <c r="R2358" s="13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>
        <f t="shared" si="181"/>
        <v>0</v>
      </c>
      <c r="Q2359" s="12" t="s">
        <v>8317</v>
      </c>
      <c r="R2359" s="13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>
        <f t="shared" si="181"/>
        <v>0</v>
      </c>
      <c r="Q2360" s="12" t="s">
        <v>8317</v>
      </c>
      <c r="R2360" s="13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>
        <f t="shared" si="181"/>
        <v>367</v>
      </c>
      <c r="Q2361" s="12" t="s">
        <v>8317</v>
      </c>
      <c r="R2361" s="13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>
        <f t="shared" si="181"/>
        <v>2</v>
      </c>
      <c r="Q2362" s="12" t="s">
        <v>8317</v>
      </c>
      <c r="R2362" s="13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>
        <f t="shared" si="181"/>
        <v>0</v>
      </c>
      <c r="Q2363" s="12" t="s">
        <v>8317</v>
      </c>
      <c r="R2363" s="1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>
        <f t="shared" si="181"/>
        <v>60</v>
      </c>
      <c r="Q2364" s="12" t="s">
        <v>8317</v>
      </c>
      <c r="R2364" s="13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>
        <f t="shared" si="181"/>
        <v>0</v>
      </c>
      <c r="Q2365" s="12" t="s">
        <v>8317</v>
      </c>
      <c r="R2365" s="13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>
        <f t="shared" si="181"/>
        <v>0</v>
      </c>
      <c r="Q2366" s="12" t="s">
        <v>8317</v>
      </c>
      <c r="R2366" s="13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>
        <f t="shared" si="181"/>
        <v>0</v>
      </c>
      <c r="Q2367" s="12" t="s">
        <v>8317</v>
      </c>
      <c r="R2367" s="13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>
        <f t="shared" si="181"/>
        <v>97.41</v>
      </c>
      <c r="Q2368" s="12" t="s">
        <v>8317</v>
      </c>
      <c r="R2368" s="13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>
        <f t="shared" si="181"/>
        <v>47.86</v>
      </c>
      <c r="Q2369" s="12" t="s">
        <v>8317</v>
      </c>
      <c r="R2369" s="13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80"/>
        <v>0</v>
      </c>
      <c r="P2370">
        <f t="shared" si="181"/>
        <v>50</v>
      </c>
      <c r="Q2370" s="12" t="s">
        <v>8317</v>
      </c>
      <c r="R2370" s="13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ref="O2371:O2434" si="185">IFERROR(ROUND(E2371/D2371*100,0),0)</f>
        <v>0</v>
      </c>
      <c r="P2371">
        <f t="shared" ref="P2371:P2434" si="186">IFERROR(ROUND(E2371/L2371,2),0)</f>
        <v>0</v>
      </c>
      <c r="Q2371" s="12" t="s">
        <v>8317</v>
      </c>
      <c r="R2371" s="13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>
        <f t="shared" si="186"/>
        <v>20.5</v>
      </c>
      <c r="Q2372" s="12" t="s">
        <v>8317</v>
      </c>
      <c r="R2372" s="13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>
        <f t="shared" si="186"/>
        <v>0</v>
      </c>
      <c r="Q2373" s="12" t="s">
        <v>8317</v>
      </c>
      <c r="R2373" s="1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>
        <f t="shared" si="186"/>
        <v>30</v>
      </c>
      <c r="Q2374" s="12" t="s">
        <v>8317</v>
      </c>
      <c r="R2374" s="13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>
        <f t="shared" si="186"/>
        <v>50</v>
      </c>
      <c r="Q2375" s="12" t="s">
        <v>8317</v>
      </c>
      <c r="R2375" s="13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>
        <f t="shared" si="186"/>
        <v>10</v>
      </c>
      <c r="Q2376" s="12" t="s">
        <v>8317</v>
      </c>
      <c r="R2376" s="13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>
        <f t="shared" si="186"/>
        <v>0</v>
      </c>
      <c r="Q2377" s="12" t="s">
        <v>8317</v>
      </c>
      <c r="R2377" s="13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>
        <f t="shared" si="186"/>
        <v>81.58</v>
      </c>
      <c r="Q2378" s="12" t="s">
        <v>8317</v>
      </c>
      <c r="R2378" s="13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>
        <f t="shared" si="186"/>
        <v>0</v>
      </c>
      <c r="Q2379" s="12" t="s">
        <v>8317</v>
      </c>
      <c r="R2379" s="13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>
        <f t="shared" si="186"/>
        <v>0</v>
      </c>
      <c r="Q2380" s="12" t="s">
        <v>8317</v>
      </c>
      <c r="R2380" s="13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>
        <f t="shared" si="186"/>
        <v>0</v>
      </c>
      <c r="Q2381" s="12" t="s">
        <v>8317</v>
      </c>
      <c r="R2381" s="13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>
        <f t="shared" si="186"/>
        <v>18.329999999999998</v>
      </c>
      <c r="Q2382" s="12" t="s">
        <v>8317</v>
      </c>
      <c r="R2382" s="13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>
        <f t="shared" si="186"/>
        <v>224.43</v>
      </c>
      <c r="Q2383" s="12" t="s">
        <v>8317</v>
      </c>
      <c r="R2383" s="1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>
        <f t="shared" si="186"/>
        <v>37.5</v>
      </c>
      <c r="Q2384" s="12" t="s">
        <v>8317</v>
      </c>
      <c r="R2384" s="13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>
        <f t="shared" si="186"/>
        <v>145</v>
      </c>
      <c r="Q2385" s="12" t="s">
        <v>8317</v>
      </c>
      <c r="R2385" s="13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>
        <f t="shared" si="186"/>
        <v>1</v>
      </c>
      <c r="Q2386" s="12" t="s">
        <v>8317</v>
      </c>
      <c r="R2386" s="13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>
        <f t="shared" si="186"/>
        <v>112.57</v>
      </c>
      <c r="Q2387" s="12" t="s">
        <v>8317</v>
      </c>
      <c r="R2387" s="13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>
        <f t="shared" si="186"/>
        <v>0</v>
      </c>
      <c r="Q2388" s="12" t="s">
        <v>8317</v>
      </c>
      <c r="R2388" s="13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>
        <f t="shared" si="186"/>
        <v>342</v>
      </c>
      <c r="Q2389" s="12" t="s">
        <v>8317</v>
      </c>
      <c r="R2389" s="13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>
        <f t="shared" si="186"/>
        <v>57.88</v>
      </c>
      <c r="Q2390" s="12" t="s">
        <v>8317</v>
      </c>
      <c r="R2390" s="13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>
        <f t="shared" si="186"/>
        <v>30</v>
      </c>
      <c r="Q2391" s="12" t="s">
        <v>8317</v>
      </c>
      <c r="R2391" s="13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>
        <f t="shared" si="186"/>
        <v>0</v>
      </c>
      <c r="Q2392" s="12" t="s">
        <v>8317</v>
      </c>
      <c r="R2392" s="13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>
        <f t="shared" si="186"/>
        <v>25</v>
      </c>
      <c r="Q2393" s="12" t="s">
        <v>8317</v>
      </c>
      <c r="R2393" s="1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>
        <f t="shared" si="186"/>
        <v>0</v>
      </c>
      <c r="Q2394" s="12" t="s">
        <v>8317</v>
      </c>
      <c r="R2394" s="13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>
        <f t="shared" si="186"/>
        <v>50</v>
      </c>
      <c r="Q2395" s="12" t="s">
        <v>8317</v>
      </c>
      <c r="R2395" s="13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>
        <f t="shared" si="186"/>
        <v>1.5</v>
      </c>
      <c r="Q2396" s="12" t="s">
        <v>8317</v>
      </c>
      <c r="R2396" s="13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>
        <f t="shared" si="186"/>
        <v>0</v>
      </c>
      <c r="Q2397" s="12" t="s">
        <v>8317</v>
      </c>
      <c r="R2397" s="13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>
        <f t="shared" si="186"/>
        <v>10</v>
      </c>
      <c r="Q2398" s="12" t="s">
        <v>8317</v>
      </c>
      <c r="R2398" s="13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>
        <f t="shared" si="186"/>
        <v>0</v>
      </c>
      <c r="Q2399" s="12" t="s">
        <v>8317</v>
      </c>
      <c r="R2399" s="13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>
        <f t="shared" si="186"/>
        <v>0</v>
      </c>
      <c r="Q2400" s="12" t="s">
        <v>8317</v>
      </c>
      <c r="R2400" s="13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>
        <f t="shared" si="186"/>
        <v>0</v>
      </c>
      <c r="Q2401" s="12" t="s">
        <v>8317</v>
      </c>
      <c r="R2401" s="13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>
        <f t="shared" si="186"/>
        <v>0</v>
      </c>
      <c r="Q2402" s="12" t="s">
        <v>8317</v>
      </c>
      <c r="R2402" s="13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>
        <f t="shared" si="186"/>
        <v>22.33</v>
      </c>
      <c r="Q2403" s="12" t="s">
        <v>8334</v>
      </c>
      <c r="R2403" s="1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>
        <f t="shared" si="186"/>
        <v>52</v>
      </c>
      <c r="Q2404" s="12" t="s">
        <v>8334</v>
      </c>
      <c r="R2404" s="13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>
        <f t="shared" si="186"/>
        <v>16.829999999999998</v>
      </c>
      <c r="Q2405" s="12" t="s">
        <v>8334</v>
      </c>
      <c r="R2405" s="13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>
        <f t="shared" si="186"/>
        <v>0</v>
      </c>
      <c r="Q2406" s="12" t="s">
        <v>8334</v>
      </c>
      <c r="R2406" s="13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>
        <f t="shared" si="186"/>
        <v>56.3</v>
      </c>
      <c r="Q2407" s="12" t="s">
        <v>8334</v>
      </c>
      <c r="R2407" s="13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>
        <f t="shared" si="186"/>
        <v>84.06</v>
      </c>
      <c r="Q2408" s="12" t="s">
        <v>8334</v>
      </c>
      <c r="R2408" s="13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>
        <f t="shared" si="186"/>
        <v>168.39</v>
      </c>
      <c r="Q2409" s="12" t="s">
        <v>8334</v>
      </c>
      <c r="R2409" s="13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>
        <f t="shared" si="186"/>
        <v>15</v>
      </c>
      <c r="Q2410" s="12" t="s">
        <v>8334</v>
      </c>
      <c r="R2410" s="13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>
        <f t="shared" si="186"/>
        <v>76.67</v>
      </c>
      <c r="Q2411" s="12" t="s">
        <v>8334</v>
      </c>
      <c r="R2411" s="13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>
        <f t="shared" si="186"/>
        <v>0</v>
      </c>
      <c r="Q2412" s="12" t="s">
        <v>8334</v>
      </c>
      <c r="R2412" s="13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>
        <f t="shared" si="186"/>
        <v>50.33</v>
      </c>
      <c r="Q2413" s="12" t="s">
        <v>8334</v>
      </c>
      <c r="R2413" s="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>
        <f t="shared" si="186"/>
        <v>0</v>
      </c>
      <c r="Q2414" s="12" t="s">
        <v>8334</v>
      </c>
      <c r="R2414" s="13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>
        <f t="shared" si="186"/>
        <v>8.33</v>
      </c>
      <c r="Q2415" s="12" t="s">
        <v>8334</v>
      </c>
      <c r="R2415" s="13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>
        <f t="shared" si="186"/>
        <v>35.380000000000003</v>
      </c>
      <c r="Q2416" s="12" t="s">
        <v>8334</v>
      </c>
      <c r="R2416" s="13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>
        <f t="shared" si="186"/>
        <v>55.83</v>
      </c>
      <c r="Q2417" s="12" t="s">
        <v>8334</v>
      </c>
      <c r="R2417" s="13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>
        <f t="shared" si="186"/>
        <v>5</v>
      </c>
      <c r="Q2418" s="12" t="s">
        <v>8334</v>
      </c>
      <c r="R2418" s="13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>
        <f t="shared" si="186"/>
        <v>0</v>
      </c>
      <c r="Q2419" s="12" t="s">
        <v>8334</v>
      </c>
      <c r="R2419" s="13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>
        <f t="shared" si="186"/>
        <v>1</v>
      </c>
      <c r="Q2420" s="12" t="s">
        <v>8334</v>
      </c>
      <c r="R2420" s="13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>
        <f t="shared" si="186"/>
        <v>0</v>
      </c>
      <c r="Q2421" s="12" t="s">
        <v>8334</v>
      </c>
      <c r="R2421" s="13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>
        <f t="shared" si="186"/>
        <v>69.47</v>
      </c>
      <c r="Q2422" s="12" t="s">
        <v>8334</v>
      </c>
      <c r="R2422" s="13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>
        <f t="shared" si="186"/>
        <v>1</v>
      </c>
      <c r="Q2423" s="12" t="s">
        <v>8334</v>
      </c>
      <c r="R2423" s="1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>
        <f t="shared" si="186"/>
        <v>1</v>
      </c>
      <c r="Q2424" s="12" t="s">
        <v>8334</v>
      </c>
      <c r="R2424" s="13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>
        <f t="shared" si="186"/>
        <v>8</v>
      </c>
      <c r="Q2425" s="12" t="s">
        <v>8334</v>
      </c>
      <c r="R2425" s="13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>
        <f t="shared" si="186"/>
        <v>34.44</v>
      </c>
      <c r="Q2426" s="12" t="s">
        <v>8334</v>
      </c>
      <c r="R2426" s="13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>
        <f t="shared" si="186"/>
        <v>1</v>
      </c>
      <c r="Q2427" s="12" t="s">
        <v>8334</v>
      </c>
      <c r="R2427" s="13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>
        <f t="shared" si="186"/>
        <v>0</v>
      </c>
      <c r="Q2428" s="12" t="s">
        <v>8334</v>
      </c>
      <c r="R2428" s="13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>
        <f t="shared" si="186"/>
        <v>1</v>
      </c>
      <c r="Q2429" s="12" t="s">
        <v>8334</v>
      </c>
      <c r="R2429" s="13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>
        <f t="shared" si="186"/>
        <v>1</v>
      </c>
      <c r="Q2430" s="12" t="s">
        <v>8334</v>
      </c>
      <c r="R2430" s="13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>
        <f t="shared" si="186"/>
        <v>501.25</v>
      </c>
      <c r="Q2431" s="12" t="s">
        <v>8334</v>
      </c>
      <c r="R2431" s="13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>
        <f t="shared" si="186"/>
        <v>10.5</v>
      </c>
      <c r="Q2432" s="12" t="s">
        <v>8334</v>
      </c>
      <c r="R2432" s="13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>
        <f t="shared" si="186"/>
        <v>1</v>
      </c>
      <c r="Q2433" s="12" t="s">
        <v>8334</v>
      </c>
      <c r="R2433" s="1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85"/>
        <v>0</v>
      </c>
      <c r="P2434">
        <f t="shared" si="186"/>
        <v>1</v>
      </c>
      <c r="Q2434" s="12" t="s">
        <v>8334</v>
      </c>
      <c r="R2434" s="13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ref="O2435:O2498" si="190">IFERROR(ROUND(E2435/D2435*100,0),0)</f>
        <v>0</v>
      </c>
      <c r="P2435">
        <f t="shared" ref="P2435:P2498" si="191">IFERROR(ROUND(E2435/L2435,2),0)</f>
        <v>0</v>
      </c>
      <c r="Q2435" s="12" t="s">
        <v>8334</v>
      </c>
      <c r="R2435" s="13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>
        <f t="shared" si="191"/>
        <v>13</v>
      </c>
      <c r="Q2436" s="12" t="s">
        <v>8334</v>
      </c>
      <c r="R2436" s="13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>
        <f t="shared" si="191"/>
        <v>306</v>
      </c>
      <c r="Q2437" s="12" t="s">
        <v>8334</v>
      </c>
      <c r="R2437" s="13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>
        <f t="shared" si="191"/>
        <v>22.5</v>
      </c>
      <c r="Q2438" s="12" t="s">
        <v>8334</v>
      </c>
      <c r="R2438" s="13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>
        <f t="shared" si="191"/>
        <v>0</v>
      </c>
      <c r="Q2439" s="12" t="s">
        <v>8334</v>
      </c>
      <c r="R2439" s="13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>
        <f t="shared" si="191"/>
        <v>50</v>
      </c>
      <c r="Q2440" s="12" t="s">
        <v>8334</v>
      </c>
      <c r="R2440" s="13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>
        <f t="shared" si="191"/>
        <v>0</v>
      </c>
      <c r="Q2441" s="12" t="s">
        <v>8334</v>
      </c>
      <c r="R2441" s="13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>
        <f t="shared" si="191"/>
        <v>5</v>
      </c>
      <c r="Q2442" s="12" t="s">
        <v>8334</v>
      </c>
      <c r="R2442" s="13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>
        <f t="shared" si="191"/>
        <v>74.23</v>
      </c>
      <c r="Q2443" s="12" t="s">
        <v>8334</v>
      </c>
      <c r="R2443" s="1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>
        <f t="shared" si="191"/>
        <v>81.25</v>
      </c>
      <c r="Q2444" s="12" t="s">
        <v>8334</v>
      </c>
      <c r="R2444" s="13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>
        <f t="shared" si="191"/>
        <v>130.22999999999999</v>
      </c>
      <c r="Q2445" s="12" t="s">
        <v>8334</v>
      </c>
      <c r="R2445" s="13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>
        <f t="shared" si="191"/>
        <v>53.41</v>
      </c>
      <c r="Q2446" s="12" t="s">
        <v>8334</v>
      </c>
      <c r="R2446" s="13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>
        <f t="shared" si="191"/>
        <v>75.13</v>
      </c>
      <c r="Q2447" s="12" t="s">
        <v>8334</v>
      </c>
      <c r="R2447" s="13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>
        <f t="shared" si="191"/>
        <v>75.67</v>
      </c>
      <c r="Q2448" s="12" t="s">
        <v>8334</v>
      </c>
      <c r="R2448" s="13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>
        <f t="shared" si="191"/>
        <v>31.69</v>
      </c>
      <c r="Q2449" s="12" t="s">
        <v>8334</v>
      </c>
      <c r="R2449" s="13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>
        <f t="shared" si="191"/>
        <v>47.78</v>
      </c>
      <c r="Q2450" s="12" t="s">
        <v>8334</v>
      </c>
      <c r="R2450" s="13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>
        <f t="shared" si="191"/>
        <v>90</v>
      </c>
      <c r="Q2451" s="12" t="s">
        <v>8334</v>
      </c>
      <c r="R2451" s="13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>
        <f t="shared" si="191"/>
        <v>149.31</v>
      </c>
      <c r="Q2452" s="12" t="s">
        <v>8334</v>
      </c>
      <c r="R2452" s="13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>
        <f t="shared" si="191"/>
        <v>62.07</v>
      </c>
      <c r="Q2453" s="12" t="s">
        <v>8334</v>
      </c>
      <c r="R2453" s="1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>
        <f t="shared" si="191"/>
        <v>53.4</v>
      </c>
      <c r="Q2454" s="12" t="s">
        <v>8334</v>
      </c>
      <c r="R2454" s="13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>
        <f t="shared" si="191"/>
        <v>69.27</v>
      </c>
      <c r="Q2455" s="12" t="s">
        <v>8334</v>
      </c>
      <c r="R2455" s="13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>
        <f t="shared" si="191"/>
        <v>271.51</v>
      </c>
      <c r="Q2456" s="12" t="s">
        <v>8334</v>
      </c>
      <c r="R2456" s="13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>
        <f t="shared" si="191"/>
        <v>34.130000000000003</v>
      </c>
      <c r="Q2457" s="12" t="s">
        <v>8334</v>
      </c>
      <c r="R2457" s="13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>
        <f t="shared" si="191"/>
        <v>40.49</v>
      </c>
      <c r="Q2458" s="12" t="s">
        <v>8334</v>
      </c>
      <c r="R2458" s="13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>
        <f t="shared" si="191"/>
        <v>189.76</v>
      </c>
      <c r="Q2459" s="12" t="s">
        <v>8334</v>
      </c>
      <c r="R2459" s="13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>
        <f t="shared" si="191"/>
        <v>68.86</v>
      </c>
      <c r="Q2460" s="12" t="s">
        <v>8334</v>
      </c>
      <c r="R2460" s="13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>
        <f t="shared" si="191"/>
        <v>108.78</v>
      </c>
      <c r="Q2461" s="12" t="s">
        <v>8334</v>
      </c>
      <c r="R2461" s="13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>
        <f t="shared" si="191"/>
        <v>125.99</v>
      </c>
      <c r="Q2462" s="12" t="s">
        <v>8334</v>
      </c>
      <c r="R2462" s="13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>
        <f t="shared" si="191"/>
        <v>90.52</v>
      </c>
      <c r="Q2463" s="12" t="s">
        <v>8323</v>
      </c>
      <c r="R2463" s="1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>
        <f t="shared" si="191"/>
        <v>28.88</v>
      </c>
      <c r="Q2464" s="12" t="s">
        <v>8323</v>
      </c>
      <c r="R2464" s="13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90"/>
        <v>116</v>
      </c>
      <c r="P2465">
        <f t="shared" si="191"/>
        <v>31</v>
      </c>
      <c r="Q2465" s="12" t="s">
        <v>8323</v>
      </c>
      <c r="R2465" s="13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0"/>
        <v>111</v>
      </c>
      <c r="P2466">
        <f t="shared" si="191"/>
        <v>51.67</v>
      </c>
      <c r="Q2466" s="12" t="s">
        <v>8323</v>
      </c>
      <c r="R2466" s="13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0"/>
        <v>180</v>
      </c>
      <c r="P2467">
        <f t="shared" si="191"/>
        <v>26.27</v>
      </c>
      <c r="Q2467" s="12" t="s">
        <v>8323</v>
      </c>
      <c r="R2467" s="13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0"/>
        <v>100</v>
      </c>
      <c r="P2468">
        <f t="shared" si="191"/>
        <v>48.08</v>
      </c>
      <c r="Q2468" s="12" t="s">
        <v>8323</v>
      </c>
      <c r="R2468" s="13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0"/>
        <v>119</v>
      </c>
      <c r="P2469">
        <f t="shared" si="191"/>
        <v>27.56</v>
      </c>
      <c r="Q2469" s="12" t="s">
        <v>8323</v>
      </c>
      <c r="R2469" s="13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0"/>
        <v>107</v>
      </c>
      <c r="P2470">
        <f t="shared" si="191"/>
        <v>36.97</v>
      </c>
      <c r="Q2470" s="12" t="s">
        <v>8323</v>
      </c>
      <c r="R2470" s="13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0"/>
        <v>114</v>
      </c>
      <c r="P2471">
        <f t="shared" si="191"/>
        <v>29.02</v>
      </c>
      <c r="Q2471" s="12" t="s">
        <v>8323</v>
      </c>
      <c r="R2471" s="13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0"/>
        <v>103</v>
      </c>
      <c r="P2472">
        <f t="shared" si="191"/>
        <v>28.66</v>
      </c>
      <c r="Q2472" s="12" t="s">
        <v>8323</v>
      </c>
      <c r="R2472" s="13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0"/>
        <v>128</v>
      </c>
      <c r="P2473">
        <f t="shared" si="191"/>
        <v>37.65</v>
      </c>
      <c r="Q2473" s="12" t="s">
        <v>8323</v>
      </c>
      <c r="R2473" s="1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0"/>
        <v>136</v>
      </c>
      <c r="P2474">
        <f t="shared" si="191"/>
        <v>97.9</v>
      </c>
      <c r="Q2474" s="12" t="s">
        <v>8323</v>
      </c>
      <c r="R2474" s="13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0"/>
        <v>100</v>
      </c>
      <c r="P2475">
        <f t="shared" si="191"/>
        <v>42.55</v>
      </c>
      <c r="Q2475" s="12" t="s">
        <v>8323</v>
      </c>
      <c r="R2475" s="13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0"/>
        <v>100</v>
      </c>
      <c r="P2476">
        <f t="shared" si="191"/>
        <v>131.58000000000001</v>
      </c>
      <c r="Q2476" s="12" t="s">
        <v>8323</v>
      </c>
      <c r="R2476" s="13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0"/>
        <v>105</v>
      </c>
      <c r="P2477">
        <f t="shared" si="191"/>
        <v>32.32</v>
      </c>
      <c r="Q2477" s="12" t="s">
        <v>8323</v>
      </c>
      <c r="R2477" s="13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0"/>
        <v>105</v>
      </c>
      <c r="P2478">
        <f t="shared" si="191"/>
        <v>61.1</v>
      </c>
      <c r="Q2478" s="12" t="s">
        <v>8323</v>
      </c>
      <c r="R2478" s="13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0"/>
        <v>171</v>
      </c>
      <c r="P2479">
        <f t="shared" si="191"/>
        <v>31.34</v>
      </c>
      <c r="Q2479" s="12" t="s">
        <v>8323</v>
      </c>
      <c r="R2479" s="13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0"/>
        <v>128</v>
      </c>
      <c r="P2480">
        <f t="shared" si="191"/>
        <v>129.11000000000001</v>
      </c>
      <c r="Q2480" s="12" t="s">
        <v>8323</v>
      </c>
      <c r="R2480" s="13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0"/>
        <v>133</v>
      </c>
      <c r="P2481">
        <f t="shared" si="191"/>
        <v>25.02</v>
      </c>
      <c r="Q2481" s="12" t="s">
        <v>8323</v>
      </c>
      <c r="R2481" s="13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0"/>
        <v>100</v>
      </c>
      <c r="P2482">
        <f t="shared" si="191"/>
        <v>250</v>
      </c>
      <c r="Q2482" s="12" t="s">
        <v>8323</v>
      </c>
      <c r="R2482" s="13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0"/>
        <v>113</v>
      </c>
      <c r="P2483">
        <f t="shared" si="191"/>
        <v>47.54</v>
      </c>
      <c r="Q2483" s="12" t="s">
        <v>8323</v>
      </c>
      <c r="R2483" s="1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0"/>
        <v>100</v>
      </c>
      <c r="P2484">
        <f t="shared" si="191"/>
        <v>40.04</v>
      </c>
      <c r="Q2484" s="12" t="s">
        <v>8323</v>
      </c>
      <c r="R2484" s="13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0"/>
        <v>114</v>
      </c>
      <c r="P2485">
        <f t="shared" si="191"/>
        <v>65.84</v>
      </c>
      <c r="Q2485" s="12" t="s">
        <v>8323</v>
      </c>
      <c r="R2485" s="13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0"/>
        <v>119</v>
      </c>
      <c r="P2486">
        <f t="shared" si="191"/>
        <v>46.4</v>
      </c>
      <c r="Q2486" s="12" t="s">
        <v>8323</v>
      </c>
      <c r="R2486" s="13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0"/>
        <v>103</v>
      </c>
      <c r="P2487">
        <f t="shared" si="191"/>
        <v>50.37</v>
      </c>
      <c r="Q2487" s="12" t="s">
        <v>8323</v>
      </c>
      <c r="R2487" s="13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0"/>
        <v>266</v>
      </c>
      <c r="P2488">
        <f t="shared" si="191"/>
        <v>26.57</v>
      </c>
      <c r="Q2488" s="12" t="s">
        <v>8323</v>
      </c>
      <c r="R2488" s="13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0"/>
        <v>100</v>
      </c>
      <c r="P2489">
        <f t="shared" si="191"/>
        <v>39.49</v>
      </c>
      <c r="Q2489" s="12" t="s">
        <v>8323</v>
      </c>
      <c r="R2489" s="13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0"/>
        <v>107</v>
      </c>
      <c r="P2490">
        <f t="shared" si="191"/>
        <v>49.25</v>
      </c>
      <c r="Q2490" s="12" t="s">
        <v>8323</v>
      </c>
      <c r="R2490" s="13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0"/>
        <v>134</v>
      </c>
      <c r="P2491">
        <f t="shared" si="191"/>
        <v>62.38</v>
      </c>
      <c r="Q2491" s="12" t="s">
        <v>8323</v>
      </c>
      <c r="R2491" s="13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0"/>
        <v>121</v>
      </c>
      <c r="P2492">
        <f t="shared" si="191"/>
        <v>37.94</v>
      </c>
      <c r="Q2492" s="12" t="s">
        <v>8323</v>
      </c>
      <c r="R2492" s="13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0"/>
        <v>103</v>
      </c>
      <c r="P2493">
        <f t="shared" si="191"/>
        <v>51.6</v>
      </c>
      <c r="Q2493" s="12" t="s">
        <v>8323</v>
      </c>
      <c r="R2493" s="1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0"/>
        <v>125</v>
      </c>
      <c r="P2494">
        <f t="shared" si="191"/>
        <v>27.78</v>
      </c>
      <c r="Q2494" s="12" t="s">
        <v>8323</v>
      </c>
      <c r="R2494" s="13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0"/>
        <v>129</v>
      </c>
      <c r="P2495">
        <f t="shared" si="191"/>
        <v>99.38</v>
      </c>
      <c r="Q2495" s="12" t="s">
        <v>8323</v>
      </c>
      <c r="R2495" s="13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0"/>
        <v>101</v>
      </c>
      <c r="P2496">
        <f t="shared" si="191"/>
        <v>38.85</v>
      </c>
      <c r="Q2496" s="12" t="s">
        <v>8323</v>
      </c>
      <c r="R2496" s="13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0"/>
        <v>128</v>
      </c>
      <c r="P2497">
        <f t="shared" si="191"/>
        <v>45.55</v>
      </c>
      <c r="Q2497" s="12" t="s">
        <v>8323</v>
      </c>
      <c r="R2497" s="13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90"/>
        <v>100</v>
      </c>
      <c r="P2498">
        <f t="shared" si="191"/>
        <v>600</v>
      </c>
      <c r="Q2498" s="12" t="s">
        <v>8323</v>
      </c>
      <c r="R2498" s="13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ref="O2499:O2562" si="195">IFERROR(ROUND(E2499/D2499*100,0),0)</f>
        <v>113</v>
      </c>
      <c r="P2499">
        <f t="shared" ref="P2499:P2562" si="196">IFERROR(ROUND(E2499/L2499,2),0)</f>
        <v>80.55</v>
      </c>
      <c r="Q2499" s="12" t="s">
        <v>8323</v>
      </c>
      <c r="R2499" s="13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>
        <f t="shared" si="196"/>
        <v>52.8</v>
      </c>
      <c r="Q2500" s="12" t="s">
        <v>8323</v>
      </c>
      <c r="R2500" s="13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>
        <f t="shared" si="196"/>
        <v>47.68</v>
      </c>
      <c r="Q2501" s="12" t="s">
        <v>8323</v>
      </c>
      <c r="R2501" s="13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>
        <f t="shared" si="196"/>
        <v>23.45</v>
      </c>
      <c r="Q2502" s="12" t="s">
        <v>8323</v>
      </c>
      <c r="R2502" s="13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>
        <f t="shared" si="196"/>
        <v>40.14</v>
      </c>
      <c r="Q2503" s="12" t="s">
        <v>8334</v>
      </c>
      <c r="R2503" s="1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>
        <f t="shared" si="196"/>
        <v>17.2</v>
      </c>
      <c r="Q2504" s="12" t="s">
        <v>8334</v>
      </c>
      <c r="R2504" s="13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>
        <f t="shared" si="196"/>
        <v>0</v>
      </c>
      <c r="Q2505" s="12" t="s">
        <v>8334</v>
      </c>
      <c r="R2505" s="13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>
        <f t="shared" si="196"/>
        <v>0</v>
      </c>
      <c r="Q2506" s="12" t="s">
        <v>8334</v>
      </c>
      <c r="R2506" s="13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>
        <f t="shared" si="196"/>
        <v>0</v>
      </c>
      <c r="Q2507" s="12" t="s">
        <v>8334</v>
      </c>
      <c r="R2507" s="13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>
        <f t="shared" si="196"/>
        <v>15</v>
      </c>
      <c r="Q2508" s="12" t="s">
        <v>8334</v>
      </c>
      <c r="R2508" s="13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>
        <f t="shared" si="196"/>
        <v>0</v>
      </c>
      <c r="Q2509" s="12" t="s">
        <v>8334</v>
      </c>
      <c r="R2509" s="13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>
        <f t="shared" si="196"/>
        <v>0</v>
      </c>
      <c r="Q2510" s="12" t="s">
        <v>8334</v>
      </c>
      <c r="R2510" s="13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>
        <f t="shared" si="196"/>
        <v>35.71</v>
      </c>
      <c r="Q2511" s="12" t="s">
        <v>8334</v>
      </c>
      <c r="R2511" s="13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>
        <f t="shared" si="196"/>
        <v>37.5</v>
      </c>
      <c r="Q2512" s="12" t="s">
        <v>8334</v>
      </c>
      <c r="R2512" s="13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>
        <f t="shared" si="196"/>
        <v>0</v>
      </c>
      <c r="Q2513" s="12" t="s">
        <v>8334</v>
      </c>
      <c r="R2513" s="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>
        <f t="shared" si="196"/>
        <v>0</v>
      </c>
      <c r="Q2514" s="12" t="s">
        <v>8334</v>
      </c>
      <c r="R2514" s="13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>
        <f t="shared" si="196"/>
        <v>0</v>
      </c>
      <c r="Q2515" s="12" t="s">
        <v>8334</v>
      </c>
      <c r="R2515" s="13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>
        <f t="shared" si="196"/>
        <v>52.5</v>
      </c>
      <c r="Q2516" s="12" t="s">
        <v>8334</v>
      </c>
      <c r="R2516" s="13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>
        <f t="shared" si="196"/>
        <v>77.5</v>
      </c>
      <c r="Q2517" s="12" t="s">
        <v>8334</v>
      </c>
      <c r="R2517" s="13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>
        <f t="shared" si="196"/>
        <v>0</v>
      </c>
      <c r="Q2518" s="12" t="s">
        <v>8334</v>
      </c>
      <c r="R2518" s="13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>
        <f t="shared" si="196"/>
        <v>53.55</v>
      </c>
      <c r="Q2519" s="12" t="s">
        <v>8334</v>
      </c>
      <c r="R2519" s="13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>
        <f t="shared" si="196"/>
        <v>0</v>
      </c>
      <c r="Q2520" s="12" t="s">
        <v>8334</v>
      </c>
      <c r="R2520" s="13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>
        <f t="shared" si="196"/>
        <v>16.25</v>
      </c>
      <c r="Q2521" s="12" t="s">
        <v>8334</v>
      </c>
      <c r="R2521" s="13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>
        <f t="shared" si="196"/>
        <v>0</v>
      </c>
      <c r="Q2522" s="12" t="s">
        <v>8334</v>
      </c>
      <c r="R2522" s="13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>
        <f t="shared" si="196"/>
        <v>103.68</v>
      </c>
      <c r="Q2523" s="12" t="s">
        <v>8323</v>
      </c>
      <c r="R2523" s="1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>
        <f t="shared" si="196"/>
        <v>185.19</v>
      </c>
      <c r="Q2524" s="12" t="s">
        <v>8323</v>
      </c>
      <c r="R2524" s="13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>
        <f t="shared" si="196"/>
        <v>54.15</v>
      </c>
      <c r="Q2525" s="12" t="s">
        <v>8323</v>
      </c>
      <c r="R2525" s="13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>
        <f t="shared" si="196"/>
        <v>177.21</v>
      </c>
      <c r="Q2526" s="12" t="s">
        <v>8323</v>
      </c>
      <c r="R2526" s="13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>
        <f t="shared" si="196"/>
        <v>100.33</v>
      </c>
      <c r="Q2527" s="12" t="s">
        <v>8323</v>
      </c>
      <c r="R2527" s="13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>
        <f t="shared" si="196"/>
        <v>136.91</v>
      </c>
      <c r="Q2528" s="12" t="s">
        <v>8323</v>
      </c>
      <c r="R2528" s="13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95"/>
        <v>102</v>
      </c>
      <c r="P2529">
        <f t="shared" si="196"/>
        <v>57.54</v>
      </c>
      <c r="Q2529" s="12" t="s">
        <v>8323</v>
      </c>
      <c r="R2529" s="13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95"/>
        <v>107</v>
      </c>
      <c r="P2530">
        <f t="shared" si="196"/>
        <v>52.96</v>
      </c>
      <c r="Q2530" s="12" t="s">
        <v>8323</v>
      </c>
      <c r="R2530" s="13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95"/>
        <v>104</v>
      </c>
      <c r="P2531">
        <f t="shared" si="196"/>
        <v>82.33</v>
      </c>
      <c r="Q2531" s="12" t="s">
        <v>8323</v>
      </c>
      <c r="R2531" s="13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95"/>
        <v>100</v>
      </c>
      <c r="P2532">
        <f t="shared" si="196"/>
        <v>135.41999999999999</v>
      </c>
      <c r="Q2532" s="12" t="s">
        <v>8323</v>
      </c>
      <c r="R2532" s="13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95"/>
        <v>100</v>
      </c>
      <c r="P2533">
        <f t="shared" si="196"/>
        <v>74.069999999999993</v>
      </c>
      <c r="Q2533" s="12" t="s">
        <v>8323</v>
      </c>
      <c r="R2533" s="1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95"/>
        <v>126</v>
      </c>
      <c r="P2534">
        <f t="shared" si="196"/>
        <v>84.08</v>
      </c>
      <c r="Q2534" s="12" t="s">
        <v>8323</v>
      </c>
      <c r="R2534" s="13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95"/>
        <v>111</v>
      </c>
      <c r="P2535">
        <f t="shared" si="196"/>
        <v>61.03</v>
      </c>
      <c r="Q2535" s="12" t="s">
        <v>8323</v>
      </c>
      <c r="R2535" s="13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95"/>
        <v>105</v>
      </c>
      <c r="P2536">
        <f t="shared" si="196"/>
        <v>150</v>
      </c>
      <c r="Q2536" s="12" t="s">
        <v>8323</v>
      </c>
      <c r="R2536" s="13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95"/>
        <v>104</v>
      </c>
      <c r="P2537">
        <f t="shared" si="196"/>
        <v>266.08999999999997</v>
      </c>
      <c r="Q2537" s="12" t="s">
        <v>8323</v>
      </c>
      <c r="R2537" s="13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95"/>
        <v>116</v>
      </c>
      <c r="P2538">
        <f t="shared" si="196"/>
        <v>7.25</v>
      </c>
      <c r="Q2538" s="12" t="s">
        <v>8323</v>
      </c>
      <c r="R2538" s="13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95"/>
        <v>110</v>
      </c>
      <c r="P2539">
        <f t="shared" si="196"/>
        <v>100</v>
      </c>
      <c r="Q2539" s="12" t="s">
        <v>8323</v>
      </c>
      <c r="R2539" s="13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95"/>
        <v>113</v>
      </c>
      <c r="P2540">
        <f t="shared" si="196"/>
        <v>109.96</v>
      </c>
      <c r="Q2540" s="12" t="s">
        <v>8323</v>
      </c>
      <c r="R2540" s="13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95"/>
        <v>100</v>
      </c>
      <c r="P2541">
        <f t="shared" si="196"/>
        <v>169.92</v>
      </c>
      <c r="Q2541" s="12" t="s">
        <v>8323</v>
      </c>
      <c r="R2541" s="13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95"/>
        <v>103</v>
      </c>
      <c r="P2542">
        <f t="shared" si="196"/>
        <v>95.74</v>
      </c>
      <c r="Q2542" s="12" t="s">
        <v>8323</v>
      </c>
      <c r="R2542" s="13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95"/>
        <v>107</v>
      </c>
      <c r="P2543">
        <f t="shared" si="196"/>
        <v>59.46</v>
      </c>
      <c r="Q2543" s="12" t="s">
        <v>8323</v>
      </c>
      <c r="R2543" s="1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95"/>
        <v>104</v>
      </c>
      <c r="P2544">
        <f t="shared" si="196"/>
        <v>55.77</v>
      </c>
      <c r="Q2544" s="12" t="s">
        <v>8323</v>
      </c>
      <c r="R2544" s="13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95"/>
        <v>156</v>
      </c>
      <c r="P2545">
        <f t="shared" si="196"/>
        <v>30.08</v>
      </c>
      <c r="Q2545" s="12" t="s">
        <v>8323</v>
      </c>
      <c r="R2545" s="13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95"/>
        <v>101</v>
      </c>
      <c r="P2546">
        <f t="shared" si="196"/>
        <v>88.44</v>
      </c>
      <c r="Q2546" s="12" t="s">
        <v>8323</v>
      </c>
      <c r="R2546" s="13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95"/>
        <v>195</v>
      </c>
      <c r="P2547">
        <f t="shared" si="196"/>
        <v>64.03</v>
      </c>
      <c r="Q2547" s="12" t="s">
        <v>8323</v>
      </c>
      <c r="R2547" s="13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95"/>
        <v>112</v>
      </c>
      <c r="P2548">
        <f t="shared" si="196"/>
        <v>60.15</v>
      </c>
      <c r="Q2548" s="12" t="s">
        <v>8323</v>
      </c>
      <c r="R2548" s="13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95"/>
        <v>120</v>
      </c>
      <c r="P2549">
        <f t="shared" si="196"/>
        <v>49.19</v>
      </c>
      <c r="Q2549" s="12" t="s">
        <v>8323</v>
      </c>
      <c r="R2549" s="13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95"/>
        <v>102</v>
      </c>
      <c r="P2550">
        <f t="shared" si="196"/>
        <v>165.16</v>
      </c>
      <c r="Q2550" s="12" t="s">
        <v>8323</v>
      </c>
      <c r="R2550" s="13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95"/>
        <v>103</v>
      </c>
      <c r="P2551">
        <f t="shared" si="196"/>
        <v>43.62</v>
      </c>
      <c r="Q2551" s="12" t="s">
        <v>8323</v>
      </c>
      <c r="R2551" s="13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95"/>
        <v>101</v>
      </c>
      <c r="P2552">
        <f t="shared" si="196"/>
        <v>43.7</v>
      </c>
      <c r="Q2552" s="12" t="s">
        <v>8323</v>
      </c>
      <c r="R2552" s="13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95"/>
        <v>103</v>
      </c>
      <c r="P2553">
        <f t="shared" si="196"/>
        <v>67.42</v>
      </c>
      <c r="Q2553" s="12" t="s">
        <v>8323</v>
      </c>
      <c r="R2553" s="1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95"/>
        <v>107</v>
      </c>
      <c r="P2554">
        <f t="shared" si="196"/>
        <v>177.5</v>
      </c>
      <c r="Q2554" s="12" t="s">
        <v>8323</v>
      </c>
      <c r="R2554" s="13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95"/>
        <v>156</v>
      </c>
      <c r="P2555">
        <f t="shared" si="196"/>
        <v>38.880000000000003</v>
      </c>
      <c r="Q2555" s="12" t="s">
        <v>8323</v>
      </c>
      <c r="R2555" s="13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95"/>
        <v>123</v>
      </c>
      <c r="P2556">
        <f t="shared" si="196"/>
        <v>54.99</v>
      </c>
      <c r="Q2556" s="12" t="s">
        <v>8323</v>
      </c>
      <c r="R2556" s="13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95"/>
        <v>107</v>
      </c>
      <c r="P2557">
        <f t="shared" si="196"/>
        <v>61.34</v>
      </c>
      <c r="Q2557" s="12" t="s">
        <v>8323</v>
      </c>
      <c r="R2557" s="13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95"/>
        <v>106</v>
      </c>
      <c r="P2558">
        <f t="shared" si="196"/>
        <v>23.12</v>
      </c>
      <c r="Q2558" s="12" t="s">
        <v>8323</v>
      </c>
      <c r="R2558" s="13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95"/>
        <v>118</v>
      </c>
      <c r="P2559">
        <f t="shared" si="196"/>
        <v>29.61</v>
      </c>
      <c r="Q2559" s="12" t="s">
        <v>8323</v>
      </c>
      <c r="R2559" s="13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95"/>
        <v>109</v>
      </c>
      <c r="P2560">
        <f t="shared" si="196"/>
        <v>75.61</v>
      </c>
      <c r="Q2560" s="12" t="s">
        <v>8323</v>
      </c>
      <c r="R2560" s="13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95"/>
        <v>111</v>
      </c>
      <c r="P2561">
        <f t="shared" si="196"/>
        <v>35.6</v>
      </c>
      <c r="Q2561" s="12" t="s">
        <v>8323</v>
      </c>
      <c r="R2561" s="13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195"/>
        <v>100</v>
      </c>
      <c r="P2562">
        <f t="shared" si="196"/>
        <v>143</v>
      </c>
      <c r="Q2562" s="12" t="s">
        <v>8323</v>
      </c>
      <c r="R2562" s="13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ref="O2563:O2626" si="200">IFERROR(ROUND(E2563/D2563*100,0),0)</f>
        <v>0</v>
      </c>
      <c r="P2563">
        <f t="shared" ref="P2563:P2626" si="201">IFERROR(ROUND(E2563/L2563,2),0)</f>
        <v>0</v>
      </c>
      <c r="Q2563" s="12" t="s">
        <v>8334</v>
      </c>
      <c r="R2563" s="1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>
        <f t="shared" si="201"/>
        <v>25</v>
      </c>
      <c r="Q2564" s="12" t="s">
        <v>8334</v>
      </c>
      <c r="R2564" s="13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>
        <f t="shared" si="201"/>
        <v>0</v>
      </c>
      <c r="Q2565" s="12" t="s">
        <v>8334</v>
      </c>
      <c r="R2565" s="13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>
        <f t="shared" si="201"/>
        <v>0</v>
      </c>
      <c r="Q2566" s="12" t="s">
        <v>8334</v>
      </c>
      <c r="R2566" s="13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>
        <f t="shared" si="201"/>
        <v>100</v>
      </c>
      <c r="Q2567" s="12" t="s">
        <v>8334</v>
      </c>
      <c r="R2567" s="13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>
        <f t="shared" si="201"/>
        <v>0</v>
      </c>
      <c r="Q2568" s="12" t="s">
        <v>8334</v>
      </c>
      <c r="R2568" s="13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>
        <f t="shared" si="201"/>
        <v>60</v>
      </c>
      <c r="Q2569" s="12" t="s">
        <v>8334</v>
      </c>
      <c r="R2569" s="13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>
        <f t="shared" si="201"/>
        <v>50</v>
      </c>
      <c r="Q2570" s="12" t="s">
        <v>8334</v>
      </c>
      <c r="R2570" s="13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>
        <f t="shared" si="201"/>
        <v>72.5</v>
      </c>
      <c r="Q2571" s="12" t="s">
        <v>8334</v>
      </c>
      <c r="R2571" s="13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>
        <f t="shared" si="201"/>
        <v>29.5</v>
      </c>
      <c r="Q2572" s="12" t="s">
        <v>8334</v>
      </c>
      <c r="R2572" s="13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>
        <f t="shared" si="201"/>
        <v>62.5</v>
      </c>
      <c r="Q2573" s="12" t="s">
        <v>8334</v>
      </c>
      <c r="R2573" s="1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>
        <f t="shared" si="201"/>
        <v>0</v>
      </c>
      <c r="Q2574" s="12" t="s">
        <v>8334</v>
      </c>
      <c r="R2574" s="13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>
        <f t="shared" si="201"/>
        <v>0</v>
      </c>
      <c r="Q2575" s="12" t="s">
        <v>8334</v>
      </c>
      <c r="R2575" s="13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>
        <f t="shared" si="201"/>
        <v>0</v>
      </c>
      <c r="Q2576" s="12" t="s">
        <v>8334</v>
      </c>
      <c r="R2576" s="13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>
        <f t="shared" si="201"/>
        <v>0</v>
      </c>
      <c r="Q2577" s="12" t="s">
        <v>8334</v>
      </c>
      <c r="R2577" s="13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>
        <f t="shared" si="201"/>
        <v>0</v>
      </c>
      <c r="Q2578" s="12" t="s">
        <v>8334</v>
      </c>
      <c r="R2578" s="13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>
        <f t="shared" si="201"/>
        <v>0</v>
      </c>
      <c r="Q2579" s="12" t="s">
        <v>8334</v>
      </c>
      <c r="R2579" s="13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>
        <f t="shared" si="201"/>
        <v>0</v>
      </c>
      <c r="Q2580" s="12" t="s">
        <v>8334</v>
      </c>
      <c r="R2580" s="13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>
        <f t="shared" si="201"/>
        <v>23.08</v>
      </c>
      <c r="Q2581" s="12" t="s">
        <v>8334</v>
      </c>
      <c r="R2581" s="13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>
        <f t="shared" si="201"/>
        <v>25.5</v>
      </c>
      <c r="Q2582" s="12" t="s">
        <v>8334</v>
      </c>
      <c r="R2582" s="13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>
        <f t="shared" si="201"/>
        <v>48.18</v>
      </c>
      <c r="Q2583" s="12" t="s">
        <v>8334</v>
      </c>
      <c r="R2583" s="1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>
        <f t="shared" si="201"/>
        <v>1</v>
      </c>
      <c r="Q2584" s="12" t="s">
        <v>8334</v>
      </c>
      <c r="R2584" s="13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>
        <f t="shared" si="201"/>
        <v>1</v>
      </c>
      <c r="Q2585" s="12" t="s">
        <v>8334</v>
      </c>
      <c r="R2585" s="13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>
        <f t="shared" si="201"/>
        <v>0</v>
      </c>
      <c r="Q2586" s="12" t="s">
        <v>8334</v>
      </c>
      <c r="R2586" s="13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>
        <f t="shared" si="201"/>
        <v>50</v>
      </c>
      <c r="Q2587" s="12" t="s">
        <v>8334</v>
      </c>
      <c r="R2587" s="13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>
        <f t="shared" si="201"/>
        <v>5</v>
      </c>
      <c r="Q2588" s="12" t="s">
        <v>8334</v>
      </c>
      <c r="R2588" s="13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>
        <f t="shared" si="201"/>
        <v>202.83</v>
      </c>
      <c r="Q2589" s="12" t="s">
        <v>8334</v>
      </c>
      <c r="R2589" s="13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>
        <f t="shared" si="201"/>
        <v>29.13</v>
      </c>
      <c r="Q2590" s="12" t="s">
        <v>8334</v>
      </c>
      <c r="R2590" s="13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>
        <f t="shared" si="201"/>
        <v>5</v>
      </c>
      <c r="Q2591" s="12" t="s">
        <v>8334</v>
      </c>
      <c r="R2591" s="13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>
        <f t="shared" si="201"/>
        <v>0</v>
      </c>
      <c r="Q2592" s="12" t="s">
        <v>8334</v>
      </c>
      <c r="R2592" s="13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>
        <f t="shared" si="201"/>
        <v>13</v>
      </c>
      <c r="Q2593" s="12" t="s">
        <v>8334</v>
      </c>
      <c r="R2593" s="1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>
        <f t="shared" si="201"/>
        <v>50</v>
      </c>
      <c r="Q2594" s="12" t="s">
        <v>8334</v>
      </c>
      <c r="R2594" s="13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>
        <f t="shared" si="201"/>
        <v>0</v>
      </c>
      <c r="Q2595" s="12" t="s">
        <v>8334</v>
      </c>
      <c r="R2595" s="13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>
        <f t="shared" si="201"/>
        <v>1</v>
      </c>
      <c r="Q2596" s="12" t="s">
        <v>8334</v>
      </c>
      <c r="R2596" s="13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>
        <f t="shared" si="201"/>
        <v>96.05</v>
      </c>
      <c r="Q2597" s="12" t="s">
        <v>8334</v>
      </c>
      <c r="R2597" s="13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>
        <f t="shared" si="201"/>
        <v>305.77999999999997</v>
      </c>
      <c r="Q2598" s="12" t="s">
        <v>8334</v>
      </c>
      <c r="R2598" s="13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>
        <f t="shared" si="201"/>
        <v>12.14</v>
      </c>
      <c r="Q2599" s="12" t="s">
        <v>8334</v>
      </c>
      <c r="R2599" s="13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>
        <f t="shared" si="201"/>
        <v>83.57</v>
      </c>
      <c r="Q2600" s="12" t="s">
        <v>8334</v>
      </c>
      <c r="R2600" s="13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>
        <f t="shared" si="201"/>
        <v>18</v>
      </c>
      <c r="Q2601" s="12" t="s">
        <v>8334</v>
      </c>
      <c r="R2601" s="13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>
        <f t="shared" si="201"/>
        <v>115.53</v>
      </c>
      <c r="Q2602" s="12" t="s">
        <v>8334</v>
      </c>
      <c r="R2602" s="13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0"/>
        <v>661</v>
      </c>
      <c r="P2603">
        <f t="shared" si="201"/>
        <v>21.9</v>
      </c>
      <c r="Q2603" s="12" t="s">
        <v>8317</v>
      </c>
      <c r="R2603" s="1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0"/>
        <v>326</v>
      </c>
      <c r="P2604">
        <f t="shared" si="201"/>
        <v>80.02</v>
      </c>
      <c r="Q2604" s="12" t="s">
        <v>8317</v>
      </c>
      <c r="R2604" s="13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0"/>
        <v>101</v>
      </c>
      <c r="P2605">
        <f t="shared" si="201"/>
        <v>35.520000000000003</v>
      </c>
      <c r="Q2605" s="12" t="s">
        <v>8317</v>
      </c>
      <c r="R2605" s="13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0"/>
        <v>104</v>
      </c>
      <c r="P2606">
        <f t="shared" si="201"/>
        <v>64.930000000000007</v>
      </c>
      <c r="Q2606" s="12" t="s">
        <v>8317</v>
      </c>
      <c r="R2606" s="13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0"/>
        <v>107</v>
      </c>
      <c r="P2607">
        <f t="shared" si="201"/>
        <v>60.97</v>
      </c>
      <c r="Q2607" s="12" t="s">
        <v>8317</v>
      </c>
      <c r="R2607" s="13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0"/>
        <v>110</v>
      </c>
      <c r="P2608">
        <f t="shared" si="201"/>
        <v>31.44</v>
      </c>
      <c r="Q2608" s="12" t="s">
        <v>8317</v>
      </c>
      <c r="R2608" s="13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0"/>
        <v>408</v>
      </c>
      <c r="P2609">
        <f t="shared" si="201"/>
        <v>81.95</v>
      </c>
      <c r="Q2609" s="12" t="s">
        <v>8317</v>
      </c>
      <c r="R2609" s="13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0"/>
        <v>224</v>
      </c>
      <c r="P2610">
        <f t="shared" si="201"/>
        <v>58.93</v>
      </c>
      <c r="Q2610" s="12" t="s">
        <v>8317</v>
      </c>
      <c r="R2610" s="13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0"/>
        <v>304</v>
      </c>
      <c r="P2611">
        <f t="shared" si="201"/>
        <v>157.29</v>
      </c>
      <c r="Q2611" s="12" t="s">
        <v>8317</v>
      </c>
      <c r="R2611" s="13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0"/>
        <v>141</v>
      </c>
      <c r="P2612">
        <f t="shared" si="201"/>
        <v>55.76</v>
      </c>
      <c r="Q2612" s="12" t="s">
        <v>8317</v>
      </c>
      <c r="R2612" s="13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0"/>
        <v>2791</v>
      </c>
      <c r="P2613">
        <f t="shared" si="201"/>
        <v>83.8</v>
      </c>
      <c r="Q2613" s="12" t="s">
        <v>8317</v>
      </c>
      <c r="R2613" s="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0"/>
        <v>172</v>
      </c>
      <c r="P2614">
        <f t="shared" si="201"/>
        <v>58.42</v>
      </c>
      <c r="Q2614" s="12" t="s">
        <v>8317</v>
      </c>
      <c r="R2614" s="13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0"/>
        <v>101</v>
      </c>
      <c r="P2615">
        <f t="shared" si="201"/>
        <v>270.57</v>
      </c>
      <c r="Q2615" s="12" t="s">
        <v>8317</v>
      </c>
      <c r="R2615" s="13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0"/>
        <v>102</v>
      </c>
      <c r="P2616">
        <f t="shared" si="201"/>
        <v>107.1</v>
      </c>
      <c r="Q2616" s="12" t="s">
        <v>8317</v>
      </c>
      <c r="R2616" s="13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0"/>
        <v>170</v>
      </c>
      <c r="P2617">
        <f t="shared" si="201"/>
        <v>47.18</v>
      </c>
      <c r="Q2617" s="12" t="s">
        <v>8317</v>
      </c>
      <c r="R2617" s="13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0"/>
        <v>115</v>
      </c>
      <c r="P2618">
        <f t="shared" si="201"/>
        <v>120.31</v>
      </c>
      <c r="Q2618" s="12" t="s">
        <v>8317</v>
      </c>
      <c r="R2618" s="13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0"/>
        <v>878</v>
      </c>
      <c r="P2619">
        <f t="shared" si="201"/>
        <v>27.6</v>
      </c>
      <c r="Q2619" s="12" t="s">
        <v>8317</v>
      </c>
      <c r="R2619" s="13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0"/>
        <v>105</v>
      </c>
      <c r="P2620">
        <f t="shared" si="201"/>
        <v>205.3</v>
      </c>
      <c r="Q2620" s="12" t="s">
        <v>8317</v>
      </c>
      <c r="R2620" s="13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0"/>
        <v>188</v>
      </c>
      <c r="P2621">
        <f t="shared" si="201"/>
        <v>35.549999999999997</v>
      </c>
      <c r="Q2621" s="12" t="s">
        <v>8317</v>
      </c>
      <c r="R2621" s="13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0"/>
        <v>144</v>
      </c>
      <c r="P2622">
        <f t="shared" si="201"/>
        <v>74.64</v>
      </c>
      <c r="Q2622" s="12" t="s">
        <v>8317</v>
      </c>
      <c r="R2622" s="13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0"/>
        <v>146</v>
      </c>
      <c r="P2623">
        <f t="shared" si="201"/>
        <v>47.06</v>
      </c>
      <c r="Q2623" s="12" t="s">
        <v>8317</v>
      </c>
      <c r="R2623" s="1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0"/>
        <v>131</v>
      </c>
      <c r="P2624">
        <f t="shared" si="201"/>
        <v>26.59</v>
      </c>
      <c r="Q2624" s="12" t="s">
        <v>8317</v>
      </c>
      <c r="R2624" s="13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0"/>
        <v>114</v>
      </c>
      <c r="P2625">
        <f t="shared" si="201"/>
        <v>36.770000000000003</v>
      </c>
      <c r="Q2625" s="12" t="s">
        <v>8317</v>
      </c>
      <c r="R2625" s="13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200"/>
        <v>1379</v>
      </c>
      <c r="P2626">
        <f t="shared" si="201"/>
        <v>31.82</v>
      </c>
      <c r="Q2626" s="12" t="s">
        <v>8317</v>
      </c>
      <c r="R2626" s="13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ref="O2627:O2690" si="205">IFERROR(ROUND(E2627/D2627*100,0),0)</f>
        <v>956</v>
      </c>
      <c r="P2627">
        <f t="shared" ref="P2627:P2690" si="206">IFERROR(ROUND(E2627/L2627,2),0)</f>
        <v>27.58</v>
      </c>
      <c r="Q2627" s="12" t="s">
        <v>8317</v>
      </c>
      <c r="R2627" s="13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>
        <f t="shared" si="206"/>
        <v>56</v>
      </c>
      <c r="Q2628" s="12" t="s">
        <v>8317</v>
      </c>
      <c r="R2628" s="13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>
        <f t="shared" si="206"/>
        <v>21.56</v>
      </c>
      <c r="Q2629" s="12" t="s">
        <v>8317</v>
      </c>
      <c r="R2629" s="13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>
        <f t="shared" si="206"/>
        <v>44.1</v>
      </c>
      <c r="Q2630" s="12" t="s">
        <v>8317</v>
      </c>
      <c r="R2630" s="13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>
        <f t="shared" si="206"/>
        <v>63.87</v>
      </c>
      <c r="Q2631" s="12" t="s">
        <v>8317</v>
      </c>
      <c r="R2631" s="13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>
        <f t="shared" si="206"/>
        <v>38.99</v>
      </c>
      <c r="Q2632" s="12" t="s">
        <v>8317</v>
      </c>
      <c r="R2632" s="13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>
        <f t="shared" si="206"/>
        <v>80.19</v>
      </c>
      <c r="Q2633" s="12" t="s">
        <v>8317</v>
      </c>
      <c r="R2633" s="1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>
        <f t="shared" si="206"/>
        <v>34.9</v>
      </c>
      <c r="Q2634" s="12" t="s">
        <v>8317</v>
      </c>
      <c r="R2634" s="13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>
        <f t="shared" si="206"/>
        <v>89.1</v>
      </c>
      <c r="Q2635" s="12" t="s">
        <v>8317</v>
      </c>
      <c r="R2635" s="13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>
        <f t="shared" si="206"/>
        <v>39.44</v>
      </c>
      <c r="Q2636" s="12" t="s">
        <v>8317</v>
      </c>
      <c r="R2636" s="13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>
        <f t="shared" si="206"/>
        <v>136.9</v>
      </c>
      <c r="Q2637" s="12" t="s">
        <v>8317</v>
      </c>
      <c r="R2637" s="13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>
        <f t="shared" si="206"/>
        <v>37.46</v>
      </c>
      <c r="Q2638" s="12" t="s">
        <v>8317</v>
      </c>
      <c r="R2638" s="13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>
        <f t="shared" si="206"/>
        <v>31.96</v>
      </c>
      <c r="Q2639" s="12" t="s">
        <v>8317</v>
      </c>
      <c r="R2639" s="13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>
        <f t="shared" si="206"/>
        <v>25.21</v>
      </c>
      <c r="Q2640" s="12" t="s">
        <v>8317</v>
      </c>
      <c r="R2640" s="13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>
        <f t="shared" si="206"/>
        <v>10.039999999999999</v>
      </c>
      <c r="Q2641" s="12" t="s">
        <v>8317</v>
      </c>
      <c r="R2641" s="13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>
        <f t="shared" si="206"/>
        <v>45.94</v>
      </c>
      <c r="Q2642" s="12" t="s">
        <v>8317</v>
      </c>
      <c r="R2642" s="13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>
        <f t="shared" si="206"/>
        <v>15</v>
      </c>
      <c r="Q2643" s="12" t="s">
        <v>8317</v>
      </c>
      <c r="R2643" s="1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>
        <f t="shared" si="206"/>
        <v>0</v>
      </c>
      <c r="Q2644" s="12" t="s">
        <v>8317</v>
      </c>
      <c r="R2644" s="13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>
        <f t="shared" si="206"/>
        <v>223.58</v>
      </c>
      <c r="Q2645" s="12" t="s">
        <v>8317</v>
      </c>
      <c r="R2645" s="13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>
        <f t="shared" si="206"/>
        <v>39.479999999999997</v>
      </c>
      <c r="Q2646" s="12" t="s">
        <v>8317</v>
      </c>
      <c r="R2646" s="13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>
        <f t="shared" si="206"/>
        <v>91.3</v>
      </c>
      <c r="Q2647" s="12" t="s">
        <v>8317</v>
      </c>
      <c r="R2647" s="13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>
        <f t="shared" si="206"/>
        <v>78.67</v>
      </c>
      <c r="Q2648" s="12" t="s">
        <v>8317</v>
      </c>
      <c r="R2648" s="13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>
        <f t="shared" si="206"/>
        <v>12</v>
      </c>
      <c r="Q2649" s="12" t="s">
        <v>8317</v>
      </c>
      <c r="R2649" s="13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>
        <f t="shared" si="206"/>
        <v>17.670000000000002</v>
      </c>
      <c r="Q2650" s="12" t="s">
        <v>8317</v>
      </c>
      <c r="R2650" s="13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>
        <f t="shared" si="206"/>
        <v>41.33</v>
      </c>
      <c r="Q2651" s="12" t="s">
        <v>8317</v>
      </c>
      <c r="R2651" s="13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>
        <f t="shared" si="206"/>
        <v>71.599999999999994</v>
      </c>
      <c r="Q2652" s="12" t="s">
        <v>8317</v>
      </c>
      <c r="R2652" s="13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>
        <f t="shared" si="206"/>
        <v>307.82</v>
      </c>
      <c r="Q2653" s="12" t="s">
        <v>8317</v>
      </c>
      <c r="R2653" s="1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>
        <f t="shared" si="206"/>
        <v>80.45</v>
      </c>
      <c r="Q2654" s="12" t="s">
        <v>8317</v>
      </c>
      <c r="R2654" s="13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>
        <f t="shared" si="206"/>
        <v>83.94</v>
      </c>
      <c r="Q2655" s="12" t="s">
        <v>8317</v>
      </c>
      <c r="R2655" s="13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>
        <f t="shared" si="206"/>
        <v>8.5</v>
      </c>
      <c r="Q2656" s="12" t="s">
        <v>8317</v>
      </c>
      <c r="R2656" s="13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>
        <f t="shared" si="206"/>
        <v>73.37</v>
      </c>
      <c r="Q2657" s="12" t="s">
        <v>8317</v>
      </c>
      <c r="R2657" s="13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>
        <f t="shared" si="206"/>
        <v>112.86</v>
      </c>
      <c r="Q2658" s="12" t="s">
        <v>8317</v>
      </c>
      <c r="R2658" s="13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>
        <f t="shared" si="206"/>
        <v>95.28</v>
      </c>
      <c r="Q2659" s="12" t="s">
        <v>8317</v>
      </c>
      <c r="R2659" s="13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>
        <f t="shared" si="206"/>
        <v>22.75</v>
      </c>
      <c r="Q2660" s="12" t="s">
        <v>8317</v>
      </c>
      <c r="R2660" s="13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>
        <f t="shared" si="206"/>
        <v>133.30000000000001</v>
      </c>
      <c r="Q2661" s="12" t="s">
        <v>8317</v>
      </c>
      <c r="R2661" s="13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>
        <f t="shared" si="206"/>
        <v>3.8</v>
      </c>
      <c r="Q2662" s="12" t="s">
        <v>8317</v>
      </c>
      <c r="R2662" s="13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05"/>
        <v>103</v>
      </c>
      <c r="P2663">
        <f t="shared" si="206"/>
        <v>85.75</v>
      </c>
      <c r="Q2663" s="12" t="s">
        <v>8317</v>
      </c>
      <c r="R2663" s="1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05"/>
        <v>107</v>
      </c>
      <c r="P2664">
        <f t="shared" si="206"/>
        <v>267</v>
      </c>
      <c r="Q2664" s="12" t="s">
        <v>8317</v>
      </c>
      <c r="R2664" s="13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05"/>
        <v>105</v>
      </c>
      <c r="P2665">
        <f t="shared" si="206"/>
        <v>373.56</v>
      </c>
      <c r="Q2665" s="12" t="s">
        <v>8317</v>
      </c>
      <c r="R2665" s="13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05"/>
        <v>103</v>
      </c>
      <c r="P2666">
        <f t="shared" si="206"/>
        <v>174.04</v>
      </c>
      <c r="Q2666" s="12" t="s">
        <v>8317</v>
      </c>
      <c r="R2666" s="13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05"/>
        <v>123</v>
      </c>
      <c r="P2667">
        <f t="shared" si="206"/>
        <v>93.7</v>
      </c>
      <c r="Q2667" s="12" t="s">
        <v>8317</v>
      </c>
      <c r="R2667" s="13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05"/>
        <v>159</v>
      </c>
      <c r="P2668">
        <f t="shared" si="206"/>
        <v>77.33</v>
      </c>
      <c r="Q2668" s="12" t="s">
        <v>8317</v>
      </c>
      <c r="R2668" s="13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05"/>
        <v>111</v>
      </c>
      <c r="P2669">
        <f t="shared" si="206"/>
        <v>92.22</v>
      </c>
      <c r="Q2669" s="12" t="s">
        <v>8317</v>
      </c>
      <c r="R2669" s="13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05"/>
        <v>171</v>
      </c>
      <c r="P2670">
        <f t="shared" si="206"/>
        <v>60.96</v>
      </c>
      <c r="Q2670" s="12" t="s">
        <v>8317</v>
      </c>
      <c r="R2670" s="13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05"/>
        <v>125</v>
      </c>
      <c r="P2671">
        <f t="shared" si="206"/>
        <v>91</v>
      </c>
      <c r="Q2671" s="12" t="s">
        <v>8317</v>
      </c>
      <c r="R2671" s="13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>
        <f t="shared" si="206"/>
        <v>41.58</v>
      </c>
      <c r="Q2672" s="12" t="s">
        <v>8317</v>
      </c>
      <c r="R2672" s="13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>
        <f t="shared" si="206"/>
        <v>33.76</v>
      </c>
      <c r="Q2673" s="12" t="s">
        <v>8317</v>
      </c>
      <c r="R2673" s="1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>
        <f t="shared" si="206"/>
        <v>70.62</v>
      </c>
      <c r="Q2674" s="12" t="s">
        <v>8317</v>
      </c>
      <c r="R2674" s="13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>
        <f t="shared" si="206"/>
        <v>167.15</v>
      </c>
      <c r="Q2675" s="12" t="s">
        <v>8317</v>
      </c>
      <c r="R2675" s="13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>
        <f t="shared" si="206"/>
        <v>128.62</v>
      </c>
      <c r="Q2676" s="12" t="s">
        <v>8317</v>
      </c>
      <c r="R2676" s="13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>
        <f t="shared" si="206"/>
        <v>65.41</v>
      </c>
      <c r="Q2677" s="12" t="s">
        <v>8317</v>
      </c>
      <c r="R2677" s="13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>
        <f t="shared" si="206"/>
        <v>117.56</v>
      </c>
      <c r="Q2678" s="12" t="s">
        <v>8317</v>
      </c>
      <c r="R2678" s="13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>
        <f t="shared" si="206"/>
        <v>126.48</v>
      </c>
      <c r="Q2679" s="12" t="s">
        <v>8317</v>
      </c>
      <c r="R2679" s="13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>
        <f t="shared" si="206"/>
        <v>550</v>
      </c>
      <c r="Q2680" s="12" t="s">
        <v>8317</v>
      </c>
      <c r="R2680" s="13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>
        <f t="shared" si="206"/>
        <v>44</v>
      </c>
      <c r="Q2681" s="12" t="s">
        <v>8317</v>
      </c>
      <c r="R2681" s="13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>
        <f t="shared" si="206"/>
        <v>69</v>
      </c>
      <c r="Q2682" s="12" t="s">
        <v>8317</v>
      </c>
      <c r="R2682" s="13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>
        <f t="shared" si="206"/>
        <v>27.5</v>
      </c>
      <c r="Q2683" s="12" t="s">
        <v>8334</v>
      </c>
      <c r="R2683" s="1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>
        <f t="shared" si="206"/>
        <v>84.9</v>
      </c>
      <c r="Q2684" s="12" t="s">
        <v>8334</v>
      </c>
      <c r="R2684" s="13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>
        <f t="shared" si="206"/>
        <v>12</v>
      </c>
      <c r="Q2685" s="12" t="s">
        <v>8334</v>
      </c>
      <c r="R2685" s="13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>
        <f t="shared" si="206"/>
        <v>200</v>
      </c>
      <c r="Q2686" s="12" t="s">
        <v>8334</v>
      </c>
      <c r="R2686" s="13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>
        <f t="shared" si="206"/>
        <v>10</v>
      </c>
      <c r="Q2687" s="12" t="s">
        <v>8334</v>
      </c>
      <c r="R2687" s="13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>
        <f t="shared" si="206"/>
        <v>0</v>
      </c>
      <c r="Q2688" s="12" t="s">
        <v>8334</v>
      </c>
      <c r="R2688" s="13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>
        <f t="shared" si="206"/>
        <v>0</v>
      </c>
      <c r="Q2689" s="12" t="s">
        <v>8334</v>
      </c>
      <c r="R2689" s="13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205"/>
        <v>0</v>
      </c>
      <c r="P2690">
        <f t="shared" si="206"/>
        <v>5.29</v>
      </c>
      <c r="Q2690" s="12" t="s">
        <v>8334</v>
      </c>
      <c r="R2690" s="13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ref="O2691:O2754" si="210">IFERROR(ROUND(E2691/D2691*100,0),0)</f>
        <v>0</v>
      </c>
      <c r="P2691">
        <f t="shared" ref="P2691:P2754" si="211">IFERROR(ROUND(E2691/L2691,2),0)</f>
        <v>1</v>
      </c>
      <c r="Q2691" s="12" t="s">
        <v>8334</v>
      </c>
      <c r="R2691" s="13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>
        <f t="shared" si="211"/>
        <v>72.760000000000005</v>
      </c>
      <c r="Q2692" s="12" t="s">
        <v>8334</v>
      </c>
      <c r="R2692" s="13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>
        <f t="shared" si="211"/>
        <v>17.5</v>
      </c>
      <c r="Q2693" s="12" t="s">
        <v>8334</v>
      </c>
      <c r="R2693" s="1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>
        <f t="shared" si="211"/>
        <v>25</v>
      </c>
      <c r="Q2694" s="12" t="s">
        <v>8334</v>
      </c>
      <c r="R2694" s="13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>
        <f t="shared" si="211"/>
        <v>13.33</v>
      </c>
      <c r="Q2695" s="12" t="s">
        <v>8334</v>
      </c>
      <c r="R2695" s="13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>
        <f t="shared" si="211"/>
        <v>1</v>
      </c>
      <c r="Q2696" s="12" t="s">
        <v>8334</v>
      </c>
      <c r="R2696" s="13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>
        <f t="shared" si="211"/>
        <v>23.67</v>
      </c>
      <c r="Q2697" s="12" t="s">
        <v>8334</v>
      </c>
      <c r="R2697" s="13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>
        <f t="shared" si="211"/>
        <v>89.21</v>
      </c>
      <c r="Q2698" s="12" t="s">
        <v>8334</v>
      </c>
      <c r="R2698" s="13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>
        <f t="shared" si="211"/>
        <v>116.56</v>
      </c>
      <c r="Q2699" s="12" t="s">
        <v>8334</v>
      </c>
      <c r="R2699" s="13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>
        <f t="shared" si="211"/>
        <v>13.01</v>
      </c>
      <c r="Q2700" s="12" t="s">
        <v>8334</v>
      </c>
      <c r="R2700" s="13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>
        <f t="shared" si="211"/>
        <v>0</v>
      </c>
      <c r="Q2701" s="12" t="s">
        <v>8334</v>
      </c>
      <c r="R2701" s="13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>
        <f t="shared" si="211"/>
        <v>17.5</v>
      </c>
      <c r="Q2702" s="12" t="s">
        <v>8334</v>
      </c>
      <c r="R2702" s="13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>
        <f t="shared" si="211"/>
        <v>34.130000000000003</v>
      </c>
      <c r="Q2703" s="12" t="s">
        <v>8315</v>
      </c>
      <c r="R2703" s="1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>
        <f t="shared" si="211"/>
        <v>132.35</v>
      </c>
      <c r="Q2704" s="12" t="s">
        <v>8315</v>
      </c>
      <c r="R2704" s="13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>
        <f t="shared" si="211"/>
        <v>922.22</v>
      </c>
      <c r="Q2705" s="12" t="s">
        <v>8315</v>
      </c>
      <c r="R2705" s="13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>
        <f t="shared" si="211"/>
        <v>163.57</v>
      </c>
      <c r="Q2706" s="12" t="s">
        <v>8315</v>
      </c>
      <c r="R2706" s="13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>
        <f t="shared" si="211"/>
        <v>217.38</v>
      </c>
      <c r="Q2707" s="12" t="s">
        <v>8315</v>
      </c>
      <c r="R2707" s="13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>
        <f t="shared" si="211"/>
        <v>149.44</v>
      </c>
      <c r="Q2708" s="12" t="s">
        <v>8315</v>
      </c>
      <c r="R2708" s="13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>
        <f t="shared" si="211"/>
        <v>71.239999999999995</v>
      </c>
      <c r="Q2709" s="12" t="s">
        <v>8315</v>
      </c>
      <c r="R2709" s="13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>
        <f t="shared" si="211"/>
        <v>44.46</v>
      </c>
      <c r="Q2710" s="12" t="s">
        <v>8315</v>
      </c>
      <c r="R2710" s="13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>
        <f t="shared" si="211"/>
        <v>164.94</v>
      </c>
      <c r="Q2711" s="12" t="s">
        <v>8315</v>
      </c>
      <c r="R2711" s="13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>
        <f t="shared" si="211"/>
        <v>84.87</v>
      </c>
      <c r="Q2712" s="12" t="s">
        <v>8315</v>
      </c>
      <c r="R2712" s="13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>
        <f t="shared" si="211"/>
        <v>53.95</v>
      </c>
      <c r="Q2713" s="12" t="s">
        <v>8315</v>
      </c>
      <c r="R2713" s="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>
        <f t="shared" si="211"/>
        <v>50.53</v>
      </c>
      <c r="Q2714" s="12" t="s">
        <v>8315</v>
      </c>
      <c r="R2714" s="13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>
        <f t="shared" si="211"/>
        <v>108</v>
      </c>
      <c r="Q2715" s="12" t="s">
        <v>8315</v>
      </c>
      <c r="R2715" s="13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>
        <f t="shared" si="211"/>
        <v>95.37</v>
      </c>
      <c r="Q2716" s="12" t="s">
        <v>8315</v>
      </c>
      <c r="R2716" s="13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>
        <f t="shared" si="211"/>
        <v>57.63</v>
      </c>
      <c r="Q2717" s="12" t="s">
        <v>8315</v>
      </c>
      <c r="R2717" s="13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>
        <f t="shared" si="211"/>
        <v>64.16</v>
      </c>
      <c r="Q2718" s="12" t="s">
        <v>8315</v>
      </c>
      <c r="R2718" s="13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>
        <f t="shared" si="211"/>
        <v>92.39</v>
      </c>
      <c r="Q2719" s="12" t="s">
        <v>8315</v>
      </c>
      <c r="R2719" s="13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>
        <f t="shared" si="211"/>
        <v>125.98</v>
      </c>
      <c r="Q2720" s="12" t="s">
        <v>8315</v>
      </c>
      <c r="R2720" s="13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210"/>
        <v>109</v>
      </c>
      <c r="P2721">
        <f t="shared" si="211"/>
        <v>94.64</v>
      </c>
      <c r="Q2721" s="12" t="s">
        <v>8315</v>
      </c>
      <c r="R2721" s="13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0"/>
        <v>118</v>
      </c>
      <c r="P2722">
        <f t="shared" si="211"/>
        <v>170.7</v>
      </c>
      <c r="Q2722" s="12" t="s">
        <v>8315</v>
      </c>
      <c r="R2722" s="13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0"/>
        <v>1462</v>
      </c>
      <c r="P2723">
        <f t="shared" si="211"/>
        <v>40.76</v>
      </c>
      <c r="Q2723" s="12" t="s">
        <v>8317</v>
      </c>
      <c r="R2723" s="1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0"/>
        <v>253</v>
      </c>
      <c r="P2724">
        <f t="shared" si="211"/>
        <v>68.25</v>
      </c>
      <c r="Q2724" s="12" t="s">
        <v>8317</v>
      </c>
      <c r="R2724" s="13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0"/>
        <v>140</v>
      </c>
      <c r="P2725">
        <f t="shared" si="211"/>
        <v>95.49</v>
      </c>
      <c r="Q2725" s="12" t="s">
        <v>8317</v>
      </c>
      <c r="R2725" s="13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0"/>
        <v>297</v>
      </c>
      <c r="P2726">
        <f t="shared" si="211"/>
        <v>7.19</v>
      </c>
      <c r="Q2726" s="12" t="s">
        <v>8317</v>
      </c>
      <c r="R2726" s="13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0"/>
        <v>145</v>
      </c>
      <c r="P2727">
        <f t="shared" si="211"/>
        <v>511.65</v>
      </c>
      <c r="Q2727" s="12" t="s">
        <v>8317</v>
      </c>
      <c r="R2727" s="13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0"/>
        <v>106</v>
      </c>
      <c r="P2728">
        <f t="shared" si="211"/>
        <v>261.75</v>
      </c>
      <c r="Q2728" s="12" t="s">
        <v>8317</v>
      </c>
      <c r="R2728" s="13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0"/>
        <v>493</v>
      </c>
      <c r="P2729">
        <f t="shared" si="211"/>
        <v>69.760000000000005</v>
      </c>
      <c r="Q2729" s="12" t="s">
        <v>8317</v>
      </c>
      <c r="R2729" s="13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0"/>
        <v>202</v>
      </c>
      <c r="P2730">
        <f t="shared" si="211"/>
        <v>77.23</v>
      </c>
      <c r="Q2730" s="12" t="s">
        <v>8317</v>
      </c>
      <c r="R2730" s="13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0"/>
        <v>104</v>
      </c>
      <c r="P2731">
        <f t="shared" si="211"/>
        <v>340.57</v>
      </c>
      <c r="Q2731" s="12" t="s">
        <v>8317</v>
      </c>
      <c r="R2731" s="13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0"/>
        <v>170</v>
      </c>
      <c r="P2732">
        <f t="shared" si="211"/>
        <v>67.42</v>
      </c>
      <c r="Q2732" s="12" t="s">
        <v>8317</v>
      </c>
      <c r="R2732" s="13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0"/>
        <v>104</v>
      </c>
      <c r="P2733">
        <f t="shared" si="211"/>
        <v>845.7</v>
      </c>
      <c r="Q2733" s="12" t="s">
        <v>8317</v>
      </c>
      <c r="R2733" s="1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0"/>
        <v>118</v>
      </c>
      <c r="P2734">
        <f t="shared" si="211"/>
        <v>97.19</v>
      </c>
      <c r="Q2734" s="12" t="s">
        <v>8317</v>
      </c>
      <c r="R2734" s="13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0"/>
        <v>108</v>
      </c>
      <c r="P2735">
        <f t="shared" si="211"/>
        <v>451.84</v>
      </c>
      <c r="Q2735" s="12" t="s">
        <v>8317</v>
      </c>
      <c r="R2735" s="13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0"/>
        <v>2260300</v>
      </c>
      <c r="P2736">
        <f t="shared" si="211"/>
        <v>138.66999999999999</v>
      </c>
      <c r="Q2736" s="12" t="s">
        <v>8317</v>
      </c>
      <c r="R2736" s="13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0"/>
        <v>978</v>
      </c>
      <c r="P2737">
        <f t="shared" si="211"/>
        <v>21.64</v>
      </c>
      <c r="Q2737" s="12" t="s">
        <v>8317</v>
      </c>
      <c r="R2737" s="13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0"/>
        <v>123</v>
      </c>
      <c r="P2738">
        <f t="shared" si="211"/>
        <v>169.52</v>
      </c>
      <c r="Q2738" s="12" t="s">
        <v>8317</v>
      </c>
      <c r="R2738" s="13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0"/>
        <v>246</v>
      </c>
      <c r="P2739">
        <f t="shared" si="211"/>
        <v>161.88</v>
      </c>
      <c r="Q2739" s="12" t="s">
        <v>8317</v>
      </c>
      <c r="R2739" s="13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0"/>
        <v>148</v>
      </c>
      <c r="P2740">
        <f t="shared" si="211"/>
        <v>493.13</v>
      </c>
      <c r="Q2740" s="12" t="s">
        <v>8317</v>
      </c>
      <c r="R2740" s="13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0"/>
        <v>384</v>
      </c>
      <c r="P2741">
        <f t="shared" si="211"/>
        <v>22.12</v>
      </c>
      <c r="Q2741" s="12" t="s">
        <v>8317</v>
      </c>
      <c r="R2741" s="13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0"/>
        <v>103</v>
      </c>
      <c r="P2742">
        <f t="shared" si="211"/>
        <v>18.239999999999998</v>
      </c>
      <c r="Q2742" s="12" t="s">
        <v>8317</v>
      </c>
      <c r="R2742" s="13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>
        <f t="shared" si="211"/>
        <v>8.75</v>
      </c>
      <c r="Q2743" s="12" t="s">
        <v>8320</v>
      </c>
      <c r="R2743" s="1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>
        <f t="shared" si="211"/>
        <v>40.61</v>
      </c>
      <c r="Q2744" s="12" t="s">
        <v>8320</v>
      </c>
      <c r="R2744" s="13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>
        <f t="shared" si="211"/>
        <v>0</v>
      </c>
      <c r="Q2745" s="12" t="s">
        <v>8320</v>
      </c>
      <c r="R2745" s="13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>
        <f t="shared" si="211"/>
        <v>37.950000000000003</v>
      </c>
      <c r="Q2746" s="12" t="s">
        <v>8320</v>
      </c>
      <c r="R2746" s="13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>
        <f t="shared" si="211"/>
        <v>35.729999999999997</v>
      </c>
      <c r="Q2747" s="12" t="s">
        <v>8320</v>
      </c>
      <c r="R2747" s="13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>
        <f t="shared" si="211"/>
        <v>42.16</v>
      </c>
      <c r="Q2748" s="12" t="s">
        <v>8320</v>
      </c>
      <c r="R2748" s="13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>
        <f t="shared" si="211"/>
        <v>35</v>
      </c>
      <c r="Q2749" s="12" t="s">
        <v>8320</v>
      </c>
      <c r="R2749" s="13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>
        <f t="shared" si="211"/>
        <v>13.25</v>
      </c>
      <c r="Q2750" s="12" t="s">
        <v>8320</v>
      </c>
      <c r="R2750" s="13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>
        <f t="shared" si="211"/>
        <v>55</v>
      </c>
      <c r="Q2751" s="12" t="s">
        <v>8320</v>
      </c>
      <c r="R2751" s="13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>
        <f t="shared" si="211"/>
        <v>0</v>
      </c>
      <c r="Q2752" s="12" t="s">
        <v>8320</v>
      </c>
      <c r="R2752" s="13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>
        <f t="shared" si="211"/>
        <v>0</v>
      </c>
      <c r="Q2753" s="12" t="s">
        <v>8320</v>
      </c>
      <c r="R2753" s="1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210"/>
        <v>11</v>
      </c>
      <c r="P2754">
        <f t="shared" si="211"/>
        <v>39.29</v>
      </c>
      <c r="Q2754" s="12" t="s">
        <v>8320</v>
      </c>
      <c r="R2754" s="13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ref="O2755:O2818" si="215">IFERROR(ROUND(E2755/D2755*100,0),0)</f>
        <v>19</v>
      </c>
      <c r="P2755">
        <f t="shared" ref="P2755:P2818" si="216">IFERROR(ROUND(E2755/L2755,2),0)</f>
        <v>47.5</v>
      </c>
      <c r="Q2755" s="12" t="s">
        <v>8320</v>
      </c>
      <c r="R2755" s="13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>
        <f t="shared" si="216"/>
        <v>0</v>
      </c>
      <c r="Q2756" s="12" t="s">
        <v>8320</v>
      </c>
      <c r="R2756" s="13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>
        <f t="shared" si="216"/>
        <v>17.329999999999998</v>
      </c>
      <c r="Q2757" s="12" t="s">
        <v>8320</v>
      </c>
      <c r="R2757" s="13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>
        <f t="shared" si="216"/>
        <v>31.76</v>
      </c>
      <c r="Q2758" s="12" t="s">
        <v>8320</v>
      </c>
      <c r="R2758" s="13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>
        <f t="shared" si="216"/>
        <v>5</v>
      </c>
      <c r="Q2759" s="12" t="s">
        <v>8320</v>
      </c>
      <c r="R2759" s="13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>
        <f t="shared" si="216"/>
        <v>39</v>
      </c>
      <c r="Q2760" s="12" t="s">
        <v>8320</v>
      </c>
      <c r="R2760" s="13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>
        <f t="shared" si="216"/>
        <v>52.5</v>
      </c>
      <c r="Q2761" s="12" t="s">
        <v>8320</v>
      </c>
      <c r="R2761" s="13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>
        <f t="shared" si="216"/>
        <v>0</v>
      </c>
      <c r="Q2762" s="12" t="s">
        <v>8320</v>
      </c>
      <c r="R2762" s="13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>
        <f t="shared" si="216"/>
        <v>9</v>
      </c>
      <c r="Q2763" s="12" t="s">
        <v>8320</v>
      </c>
      <c r="R2763" s="1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>
        <f t="shared" si="216"/>
        <v>25</v>
      </c>
      <c r="Q2764" s="12" t="s">
        <v>8320</v>
      </c>
      <c r="R2764" s="13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>
        <f t="shared" si="216"/>
        <v>30</v>
      </c>
      <c r="Q2765" s="12" t="s">
        <v>8320</v>
      </c>
      <c r="R2765" s="13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>
        <f t="shared" si="216"/>
        <v>11.25</v>
      </c>
      <c r="Q2766" s="12" t="s">
        <v>8320</v>
      </c>
      <c r="R2766" s="13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>
        <f t="shared" si="216"/>
        <v>0</v>
      </c>
      <c r="Q2767" s="12" t="s">
        <v>8320</v>
      </c>
      <c r="R2767" s="13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>
        <f t="shared" si="216"/>
        <v>25</v>
      </c>
      <c r="Q2768" s="12" t="s">
        <v>8320</v>
      </c>
      <c r="R2768" s="13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>
        <f t="shared" si="216"/>
        <v>11.33</v>
      </c>
      <c r="Q2769" s="12" t="s">
        <v>8320</v>
      </c>
      <c r="R2769" s="13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>
        <f t="shared" si="216"/>
        <v>29.47</v>
      </c>
      <c r="Q2770" s="12" t="s">
        <v>8320</v>
      </c>
      <c r="R2770" s="13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>
        <f t="shared" si="216"/>
        <v>1</v>
      </c>
      <c r="Q2771" s="12" t="s">
        <v>8320</v>
      </c>
      <c r="R2771" s="13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>
        <f t="shared" si="216"/>
        <v>63.1</v>
      </c>
      <c r="Q2772" s="12" t="s">
        <v>8320</v>
      </c>
      <c r="R2772" s="13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>
        <f t="shared" si="216"/>
        <v>0</v>
      </c>
      <c r="Q2773" s="12" t="s">
        <v>8320</v>
      </c>
      <c r="R2773" s="1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>
        <f t="shared" si="216"/>
        <v>0</v>
      </c>
      <c r="Q2774" s="12" t="s">
        <v>8320</v>
      </c>
      <c r="R2774" s="13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>
        <f t="shared" si="216"/>
        <v>1</v>
      </c>
      <c r="Q2775" s="12" t="s">
        <v>8320</v>
      </c>
      <c r="R2775" s="13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>
        <f t="shared" si="216"/>
        <v>43.85</v>
      </c>
      <c r="Q2776" s="12" t="s">
        <v>8320</v>
      </c>
      <c r="R2776" s="13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>
        <f t="shared" si="216"/>
        <v>75</v>
      </c>
      <c r="Q2777" s="12" t="s">
        <v>8320</v>
      </c>
      <c r="R2777" s="13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>
        <f t="shared" si="216"/>
        <v>45.97</v>
      </c>
      <c r="Q2778" s="12" t="s">
        <v>8320</v>
      </c>
      <c r="R2778" s="13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>
        <f t="shared" si="216"/>
        <v>10</v>
      </c>
      <c r="Q2779" s="12" t="s">
        <v>8320</v>
      </c>
      <c r="R2779" s="13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>
        <f t="shared" si="216"/>
        <v>93.67</v>
      </c>
      <c r="Q2780" s="12" t="s">
        <v>8320</v>
      </c>
      <c r="R2780" s="13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>
        <f t="shared" si="216"/>
        <v>53</v>
      </c>
      <c r="Q2781" s="12" t="s">
        <v>8320</v>
      </c>
      <c r="R2781" s="13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>
        <f t="shared" si="216"/>
        <v>0</v>
      </c>
      <c r="Q2782" s="12" t="s">
        <v>8320</v>
      </c>
      <c r="R2782" s="13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>
        <f t="shared" si="216"/>
        <v>47</v>
      </c>
      <c r="Q2783" s="12" t="s">
        <v>8315</v>
      </c>
      <c r="R2783" s="1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>
        <f t="shared" si="216"/>
        <v>66.67</v>
      </c>
      <c r="Q2784" s="12" t="s">
        <v>8315</v>
      </c>
      <c r="R2784" s="13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215"/>
        <v>115</v>
      </c>
      <c r="P2785">
        <f t="shared" si="216"/>
        <v>18.77</v>
      </c>
      <c r="Q2785" s="12" t="s">
        <v>8315</v>
      </c>
      <c r="R2785" s="13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15"/>
        <v>119</v>
      </c>
      <c r="P2786">
        <f t="shared" si="216"/>
        <v>66.11</v>
      </c>
      <c r="Q2786" s="12" t="s">
        <v>8315</v>
      </c>
      <c r="R2786" s="13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15"/>
        <v>105</v>
      </c>
      <c r="P2787">
        <f t="shared" si="216"/>
        <v>36.86</v>
      </c>
      <c r="Q2787" s="12" t="s">
        <v>8315</v>
      </c>
      <c r="R2787" s="13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15"/>
        <v>118</v>
      </c>
      <c r="P2788">
        <f t="shared" si="216"/>
        <v>39.81</v>
      </c>
      <c r="Q2788" s="12" t="s">
        <v>8315</v>
      </c>
      <c r="R2788" s="13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15"/>
        <v>120</v>
      </c>
      <c r="P2789">
        <f t="shared" si="216"/>
        <v>31.5</v>
      </c>
      <c r="Q2789" s="12" t="s">
        <v>8315</v>
      </c>
      <c r="R2789" s="13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15"/>
        <v>103</v>
      </c>
      <c r="P2790">
        <f t="shared" si="216"/>
        <v>102.5</v>
      </c>
      <c r="Q2790" s="12" t="s">
        <v>8315</v>
      </c>
      <c r="R2790" s="13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15"/>
        <v>101</v>
      </c>
      <c r="P2791">
        <f t="shared" si="216"/>
        <v>126.46</v>
      </c>
      <c r="Q2791" s="12" t="s">
        <v>8315</v>
      </c>
      <c r="R2791" s="13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15"/>
        <v>105</v>
      </c>
      <c r="P2792">
        <f t="shared" si="216"/>
        <v>47.88</v>
      </c>
      <c r="Q2792" s="12" t="s">
        <v>8315</v>
      </c>
      <c r="R2792" s="13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15"/>
        <v>103</v>
      </c>
      <c r="P2793">
        <f t="shared" si="216"/>
        <v>73.209999999999994</v>
      </c>
      <c r="Q2793" s="12" t="s">
        <v>8315</v>
      </c>
      <c r="R2793" s="1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15"/>
        <v>108</v>
      </c>
      <c r="P2794">
        <f t="shared" si="216"/>
        <v>89.67</v>
      </c>
      <c r="Q2794" s="12" t="s">
        <v>8315</v>
      </c>
      <c r="R2794" s="13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15"/>
        <v>111</v>
      </c>
      <c r="P2795">
        <f t="shared" si="216"/>
        <v>151.46</v>
      </c>
      <c r="Q2795" s="12" t="s">
        <v>8315</v>
      </c>
      <c r="R2795" s="13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15"/>
        <v>150</v>
      </c>
      <c r="P2796">
        <f t="shared" si="216"/>
        <v>25</v>
      </c>
      <c r="Q2796" s="12" t="s">
        <v>8315</v>
      </c>
      <c r="R2796" s="13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15"/>
        <v>104</v>
      </c>
      <c r="P2797">
        <f t="shared" si="216"/>
        <v>36.5</v>
      </c>
      <c r="Q2797" s="12" t="s">
        <v>8315</v>
      </c>
      <c r="R2797" s="13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15"/>
        <v>116</v>
      </c>
      <c r="P2798">
        <f t="shared" si="216"/>
        <v>44</v>
      </c>
      <c r="Q2798" s="12" t="s">
        <v>8315</v>
      </c>
      <c r="R2798" s="13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15"/>
        <v>103</v>
      </c>
      <c r="P2799">
        <f t="shared" si="216"/>
        <v>87.36</v>
      </c>
      <c r="Q2799" s="12" t="s">
        <v>8315</v>
      </c>
      <c r="R2799" s="13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15"/>
        <v>101</v>
      </c>
      <c r="P2800">
        <f t="shared" si="216"/>
        <v>36.47</v>
      </c>
      <c r="Q2800" s="12" t="s">
        <v>8315</v>
      </c>
      <c r="R2800" s="13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15"/>
        <v>117</v>
      </c>
      <c r="P2801">
        <f t="shared" si="216"/>
        <v>44.86</v>
      </c>
      <c r="Q2801" s="12" t="s">
        <v>8315</v>
      </c>
      <c r="R2801" s="13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15"/>
        <v>133</v>
      </c>
      <c r="P2802">
        <f t="shared" si="216"/>
        <v>42.9</v>
      </c>
      <c r="Q2802" s="12" t="s">
        <v>8315</v>
      </c>
      <c r="R2802" s="13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15"/>
        <v>133</v>
      </c>
      <c r="P2803">
        <f t="shared" si="216"/>
        <v>51.23</v>
      </c>
      <c r="Q2803" s="12" t="s">
        <v>8315</v>
      </c>
      <c r="R2803" s="1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15"/>
        <v>102</v>
      </c>
      <c r="P2804">
        <f t="shared" si="216"/>
        <v>33.94</v>
      </c>
      <c r="Q2804" s="12" t="s">
        <v>8315</v>
      </c>
      <c r="R2804" s="13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15"/>
        <v>128</v>
      </c>
      <c r="P2805">
        <f t="shared" si="216"/>
        <v>90.74</v>
      </c>
      <c r="Q2805" s="12" t="s">
        <v>8315</v>
      </c>
      <c r="R2805" s="13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15"/>
        <v>115</v>
      </c>
      <c r="P2806">
        <f t="shared" si="216"/>
        <v>50</v>
      </c>
      <c r="Q2806" s="12" t="s">
        <v>8315</v>
      </c>
      <c r="R2806" s="13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15"/>
        <v>110</v>
      </c>
      <c r="P2807">
        <f t="shared" si="216"/>
        <v>24.44</v>
      </c>
      <c r="Q2807" s="12" t="s">
        <v>8315</v>
      </c>
      <c r="R2807" s="13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15"/>
        <v>112</v>
      </c>
      <c r="P2808">
        <f t="shared" si="216"/>
        <v>44.25</v>
      </c>
      <c r="Q2808" s="12" t="s">
        <v>8315</v>
      </c>
      <c r="R2808" s="13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15"/>
        <v>126</v>
      </c>
      <c r="P2809">
        <f t="shared" si="216"/>
        <v>67.739999999999995</v>
      </c>
      <c r="Q2809" s="12" t="s">
        <v>8315</v>
      </c>
      <c r="R2809" s="13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15"/>
        <v>100</v>
      </c>
      <c r="P2810">
        <f t="shared" si="216"/>
        <v>65.38</v>
      </c>
      <c r="Q2810" s="12" t="s">
        <v>8315</v>
      </c>
      <c r="R2810" s="13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15"/>
        <v>102</v>
      </c>
      <c r="P2811">
        <f t="shared" si="216"/>
        <v>121.9</v>
      </c>
      <c r="Q2811" s="12" t="s">
        <v>8315</v>
      </c>
      <c r="R2811" s="13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15"/>
        <v>108</v>
      </c>
      <c r="P2812">
        <f t="shared" si="216"/>
        <v>47.46</v>
      </c>
      <c r="Q2812" s="12" t="s">
        <v>8315</v>
      </c>
      <c r="R2812" s="13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15"/>
        <v>100</v>
      </c>
      <c r="P2813">
        <f t="shared" si="216"/>
        <v>92.84</v>
      </c>
      <c r="Q2813" s="12" t="s">
        <v>8315</v>
      </c>
      <c r="R2813" s="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15"/>
        <v>113</v>
      </c>
      <c r="P2814">
        <f t="shared" si="216"/>
        <v>68.25</v>
      </c>
      <c r="Q2814" s="12" t="s">
        <v>8315</v>
      </c>
      <c r="R2814" s="13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15"/>
        <v>128</v>
      </c>
      <c r="P2815">
        <f t="shared" si="216"/>
        <v>37.21</v>
      </c>
      <c r="Q2815" s="12" t="s">
        <v>8315</v>
      </c>
      <c r="R2815" s="13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15"/>
        <v>108</v>
      </c>
      <c r="P2816">
        <f t="shared" si="216"/>
        <v>25.25</v>
      </c>
      <c r="Q2816" s="12" t="s">
        <v>8315</v>
      </c>
      <c r="R2816" s="13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15"/>
        <v>242</v>
      </c>
      <c r="P2817">
        <f t="shared" si="216"/>
        <v>43.21</v>
      </c>
      <c r="Q2817" s="12" t="s">
        <v>8315</v>
      </c>
      <c r="R2817" s="13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215"/>
        <v>142</v>
      </c>
      <c r="P2818">
        <f t="shared" si="216"/>
        <v>25.13</v>
      </c>
      <c r="Q2818" s="12" t="s">
        <v>8315</v>
      </c>
      <c r="R2818" s="13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ref="O2819:O2882" si="220">IFERROR(ROUND(E2819/D2819*100,0),0)</f>
        <v>130</v>
      </c>
      <c r="P2819">
        <f t="shared" ref="P2819:P2882" si="221">IFERROR(ROUND(E2819/L2819,2),0)</f>
        <v>23.64</v>
      </c>
      <c r="Q2819" s="12" t="s">
        <v>8315</v>
      </c>
      <c r="R2819" s="13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>
        <f t="shared" si="221"/>
        <v>103.95</v>
      </c>
      <c r="Q2820" s="12" t="s">
        <v>8315</v>
      </c>
      <c r="R2820" s="13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>
        <f t="shared" si="221"/>
        <v>50.38</v>
      </c>
      <c r="Q2821" s="12" t="s">
        <v>8315</v>
      </c>
      <c r="R2821" s="13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>
        <f t="shared" si="221"/>
        <v>13.6</v>
      </c>
      <c r="Q2822" s="12" t="s">
        <v>8315</v>
      </c>
      <c r="R2822" s="13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>
        <f t="shared" si="221"/>
        <v>28.57</v>
      </c>
      <c r="Q2823" s="12" t="s">
        <v>8315</v>
      </c>
      <c r="R2823" s="1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>
        <f t="shared" si="221"/>
        <v>63.83</v>
      </c>
      <c r="Q2824" s="12" t="s">
        <v>8315</v>
      </c>
      <c r="R2824" s="13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>
        <f t="shared" si="221"/>
        <v>8.86</v>
      </c>
      <c r="Q2825" s="12" t="s">
        <v>8315</v>
      </c>
      <c r="R2825" s="13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>
        <f t="shared" si="221"/>
        <v>50.67</v>
      </c>
      <c r="Q2826" s="12" t="s">
        <v>8315</v>
      </c>
      <c r="R2826" s="13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>
        <f t="shared" si="221"/>
        <v>60.78</v>
      </c>
      <c r="Q2827" s="12" t="s">
        <v>8315</v>
      </c>
      <c r="R2827" s="13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>
        <f t="shared" si="221"/>
        <v>113.42</v>
      </c>
      <c r="Q2828" s="12" t="s">
        <v>8315</v>
      </c>
      <c r="R2828" s="13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>
        <f t="shared" si="221"/>
        <v>104.57</v>
      </c>
      <c r="Q2829" s="12" t="s">
        <v>8315</v>
      </c>
      <c r="R2829" s="13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>
        <f t="shared" si="221"/>
        <v>98.31</v>
      </c>
      <c r="Q2830" s="12" t="s">
        <v>8315</v>
      </c>
      <c r="R2830" s="13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>
        <f t="shared" si="221"/>
        <v>35.04</v>
      </c>
      <c r="Q2831" s="12" t="s">
        <v>8315</v>
      </c>
      <c r="R2831" s="13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>
        <f t="shared" si="221"/>
        <v>272.73</v>
      </c>
      <c r="Q2832" s="12" t="s">
        <v>8315</v>
      </c>
      <c r="R2832" s="13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>
        <f t="shared" si="221"/>
        <v>63.85</v>
      </c>
      <c r="Q2833" s="12" t="s">
        <v>8315</v>
      </c>
      <c r="R2833" s="1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>
        <f t="shared" si="221"/>
        <v>30.19</v>
      </c>
      <c r="Q2834" s="12" t="s">
        <v>8315</v>
      </c>
      <c r="R2834" s="13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>
        <f t="shared" si="221"/>
        <v>83.51</v>
      </c>
      <c r="Q2835" s="12" t="s">
        <v>8315</v>
      </c>
      <c r="R2835" s="13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>
        <f t="shared" si="221"/>
        <v>64.760000000000005</v>
      </c>
      <c r="Q2836" s="12" t="s">
        <v>8315</v>
      </c>
      <c r="R2836" s="13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>
        <f t="shared" si="221"/>
        <v>20.12</v>
      </c>
      <c r="Q2837" s="12" t="s">
        <v>8315</v>
      </c>
      <c r="R2837" s="13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>
        <f t="shared" si="221"/>
        <v>44.09</v>
      </c>
      <c r="Q2838" s="12" t="s">
        <v>8315</v>
      </c>
      <c r="R2838" s="13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>
        <f t="shared" si="221"/>
        <v>40.479999999999997</v>
      </c>
      <c r="Q2839" s="12" t="s">
        <v>8315</v>
      </c>
      <c r="R2839" s="13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>
        <f t="shared" si="221"/>
        <v>44.54</v>
      </c>
      <c r="Q2840" s="12" t="s">
        <v>8315</v>
      </c>
      <c r="R2840" s="13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>
        <f t="shared" si="221"/>
        <v>125.81</v>
      </c>
      <c r="Q2841" s="12" t="s">
        <v>8315</v>
      </c>
      <c r="R2841" s="13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>
        <f t="shared" si="221"/>
        <v>19.7</v>
      </c>
      <c r="Q2842" s="12" t="s">
        <v>8315</v>
      </c>
      <c r="R2842" s="13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>
        <f t="shared" si="221"/>
        <v>10</v>
      </c>
      <c r="Q2843" s="12" t="s">
        <v>8315</v>
      </c>
      <c r="R2843" s="1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>
        <f t="shared" si="221"/>
        <v>0</v>
      </c>
      <c r="Q2844" s="12" t="s">
        <v>8315</v>
      </c>
      <c r="R2844" s="13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>
        <f t="shared" si="221"/>
        <v>0</v>
      </c>
      <c r="Q2845" s="12" t="s">
        <v>8315</v>
      </c>
      <c r="R2845" s="13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>
        <f t="shared" si="221"/>
        <v>30</v>
      </c>
      <c r="Q2846" s="12" t="s">
        <v>8315</v>
      </c>
      <c r="R2846" s="13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>
        <f t="shared" si="221"/>
        <v>60.67</v>
      </c>
      <c r="Q2847" s="12" t="s">
        <v>8315</v>
      </c>
      <c r="R2847" s="13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>
        <f t="shared" si="221"/>
        <v>0</v>
      </c>
      <c r="Q2848" s="12" t="s">
        <v>8315</v>
      </c>
      <c r="R2848" s="13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>
        <f t="shared" si="221"/>
        <v>0</v>
      </c>
      <c r="Q2849" s="12" t="s">
        <v>8315</v>
      </c>
      <c r="R2849" s="13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>
        <f t="shared" si="221"/>
        <v>23.33</v>
      </c>
      <c r="Q2850" s="12" t="s">
        <v>8315</v>
      </c>
      <c r="R2850" s="13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>
        <f t="shared" si="221"/>
        <v>5</v>
      </c>
      <c r="Q2851" s="12" t="s">
        <v>8315</v>
      </c>
      <c r="R2851" s="13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>
        <f t="shared" si="221"/>
        <v>23.92</v>
      </c>
      <c r="Q2852" s="12" t="s">
        <v>8315</v>
      </c>
      <c r="R2852" s="13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>
        <f t="shared" si="221"/>
        <v>0</v>
      </c>
      <c r="Q2853" s="12" t="s">
        <v>8315</v>
      </c>
      <c r="R2853" s="1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>
        <f t="shared" si="221"/>
        <v>15.83</v>
      </c>
      <c r="Q2854" s="12" t="s">
        <v>8315</v>
      </c>
      <c r="R2854" s="13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>
        <f t="shared" si="221"/>
        <v>0</v>
      </c>
      <c r="Q2855" s="12" t="s">
        <v>8315</v>
      </c>
      <c r="R2855" s="13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>
        <f t="shared" si="221"/>
        <v>29.79</v>
      </c>
      <c r="Q2856" s="12" t="s">
        <v>8315</v>
      </c>
      <c r="R2856" s="13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>
        <f t="shared" si="221"/>
        <v>60</v>
      </c>
      <c r="Q2857" s="12" t="s">
        <v>8315</v>
      </c>
      <c r="R2857" s="13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>
        <f t="shared" si="221"/>
        <v>24.33</v>
      </c>
      <c r="Q2858" s="12" t="s">
        <v>8315</v>
      </c>
      <c r="R2858" s="13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>
        <f t="shared" si="221"/>
        <v>500</v>
      </c>
      <c r="Q2859" s="12" t="s">
        <v>8315</v>
      </c>
      <c r="R2859" s="13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>
        <f t="shared" si="221"/>
        <v>0</v>
      </c>
      <c r="Q2860" s="12" t="s">
        <v>8315</v>
      </c>
      <c r="R2860" s="13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>
        <f t="shared" si="221"/>
        <v>35</v>
      </c>
      <c r="Q2861" s="12" t="s">
        <v>8315</v>
      </c>
      <c r="R2861" s="13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>
        <f t="shared" si="221"/>
        <v>29.56</v>
      </c>
      <c r="Q2862" s="12" t="s">
        <v>8315</v>
      </c>
      <c r="R2862" s="13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>
        <f t="shared" si="221"/>
        <v>26.67</v>
      </c>
      <c r="Q2863" s="12" t="s">
        <v>8315</v>
      </c>
      <c r="R2863" s="1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>
        <f t="shared" si="221"/>
        <v>18.329999999999998</v>
      </c>
      <c r="Q2864" s="12" t="s">
        <v>8315</v>
      </c>
      <c r="R2864" s="13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>
        <f t="shared" si="221"/>
        <v>20</v>
      </c>
      <c r="Q2865" s="12" t="s">
        <v>8315</v>
      </c>
      <c r="R2865" s="13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>
        <f t="shared" si="221"/>
        <v>13.33</v>
      </c>
      <c r="Q2866" s="12" t="s">
        <v>8315</v>
      </c>
      <c r="R2866" s="13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>
        <f t="shared" si="221"/>
        <v>0</v>
      </c>
      <c r="Q2867" s="12" t="s">
        <v>8315</v>
      </c>
      <c r="R2867" s="13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>
        <f t="shared" si="221"/>
        <v>22.5</v>
      </c>
      <c r="Q2868" s="12" t="s">
        <v>8315</v>
      </c>
      <c r="R2868" s="13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>
        <f t="shared" si="221"/>
        <v>50.4</v>
      </c>
      <c r="Q2869" s="12" t="s">
        <v>8315</v>
      </c>
      <c r="R2869" s="13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>
        <f t="shared" si="221"/>
        <v>105.03</v>
      </c>
      <c r="Q2870" s="12" t="s">
        <v>8315</v>
      </c>
      <c r="R2870" s="13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>
        <f t="shared" si="221"/>
        <v>35.4</v>
      </c>
      <c r="Q2871" s="12" t="s">
        <v>8315</v>
      </c>
      <c r="R2871" s="13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>
        <f t="shared" si="221"/>
        <v>83.33</v>
      </c>
      <c r="Q2872" s="12" t="s">
        <v>8315</v>
      </c>
      <c r="R2872" s="13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>
        <f t="shared" si="221"/>
        <v>35.92</v>
      </c>
      <c r="Q2873" s="12" t="s">
        <v>8315</v>
      </c>
      <c r="R2873" s="1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>
        <f t="shared" si="221"/>
        <v>0</v>
      </c>
      <c r="Q2874" s="12" t="s">
        <v>8315</v>
      </c>
      <c r="R2874" s="13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>
        <f t="shared" si="221"/>
        <v>119.13</v>
      </c>
      <c r="Q2875" s="12" t="s">
        <v>8315</v>
      </c>
      <c r="R2875" s="13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>
        <f t="shared" si="221"/>
        <v>90.33</v>
      </c>
      <c r="Q2876" s="12" t="s">
        <v>8315</v>
      </c>
      <c r="R2876" s="13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>
        <f t="shared" si="221"/>
        <v>2.33</v>
      </c>
      <c r="Q2877" s="12" t="s">
        <v>8315</v>
      </c>
      <c r="R2877" s="13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>
        <f t="shared" si="221"/>
        <v>0</v>
      </c>
      <c r="Q2878" s="12" t="s">
        <v>8315</v>
      </c>
      <c r="R2878" s="13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>
        <f t="shared" si="221"/>
        <v>108.33</v>
      </c>
      <c r="Q2879" s="12" t="s">
        <v>8315</v>
      </c>
      <c r="R2879" s="13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>
        <f t="shared" si="221"/>
        <v>15.75</v>
      </c>
      <c r="Q2880" s="12" t="s">
        <v>8315</v>
      </c>
      <c r="R2880" s="13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>
        <f t="shared" si="221"/>
        <v>29</v>
      </c>
      <c r="Q2881" s="12" t="s">
        <v>8315</v>
      </c>
      <c r="R2881" s="13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220"/>
        <v>23</v>
      </c>
      <c r="P2882">
        <f t="shared" si="221"/>
        <v>96.55</v>
      </c>
      <c r="Q2882" s="12" t="s">
        <v>8315</v>
      </c>
      <c r="R2882" s="13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ref="O2883:O2946" si="225">IFERROR(ROUND(E2883/D2883*100,0),0)</f>
        <v>0</v>
      </c>
      <c r="P2883">
        <f t="shared" ref="P2883:P2946" si="226">IFERROR(ROUND(E2883/L2883,2),0)</f>
        <v>0</v>
      </c>
      <c r="Q2883" s="12" t="s">
        <v>8315</v>
      </c>
      <c r="R2883" s="1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>
        <f t="shared" si="226"/>
        <v>63</v>
      </c>
      <c r="Q2884" s="12" t="s">
        <v>8315</v>
      </c>
      <c r="R2884" s="13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>
        <f t="shared" si="226"/>
        <v>381.6</v>
      </c>
      <c r="Q2885" s="12" t="s">
        <v>8315</v>
      </c>
      <c r="R2885" s="13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>
        <f t="shared" si="226"/>
        <v>46.25</v>
      </c>
      <c r="Q2886" s="12" t="s">
        <v>8315</v>
      </c>
      <c r="R2886" s="13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>
        <f t="shared" si="226"/>
        <v>26</v>
      </c>
      <c r="Q2887" s="12" t="s">
        <v>8315</v>
      </c>
      <c r="R2887" s="13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>
        <f t="shared" si="226"/>
        <v>10</v>
      </c>
      <c r="Q2888" s="12" t="s">
        <v>8315</v>
      </c>
      <c r="R2888" s="13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>
        <f t="shared" si="226"/>
        <v>5</v>
      </c>
      <c r="Q2889" s="12" t="s">
        <v>8315</v>
      </c>
      <c r="R2889" s="13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>
        <f t="shared" si="226"/>
        <v>0</v>
      </c>
      <c r="Q2890" s="12" t="s">
        <v>8315</v>
      </c>
      <c r="R2890" s="13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>
        <f t="shared" si="226"/>
        <v>81.569999999999993</v>
      </c>
      <c r="Q2891" s="12" t="s">
        <v>8315</v>
      </c>
      <c r="R2891" s="13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>
        <f t="shared" si="226"/>
        <v>7</v>
      </c>
      <c r="Q2892" s="12" t="s">
        <v>8315</v>
      </c>
      <c r="R2892" s="13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>
        <f t="shared" si="226"/>
        <v>27.3</v>
      </c>
      <c r="Q2893" s="12" t="s">
        <v>8315</v>
      </c>
      <c r="R2893" s="1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>
        <f t="shared" si="226"/>
        <v>29.41</v>
      </c>
      <c r="Q2894" s="12" t="s">
        <v>8315</v>
      </c>
      <c r="R2894" s="13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>
        <f t="shared" si="226"/>
        <v>12.5</v>
      </c>
      <c r="Q2895" s="12" t="s">
        <v>8315</v>
      </c>
      <c r="R2895" s="13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>
        <f t="shared" si="226"/>
        <v>0</v>
      </c>
      <c r="Q2896" s="12" t="s">
        <v>8315</v>
      </c>
      <c r="R2896" s="13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>
        <f t="shared" si="226"/>
        <v>5.75</v>
      </c>
      <c r="Q2897" s="12" t="s">
        <v>8315</v>
      </c>
      <c r="R2897" s="13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>
        <f t="shared" si="226"/>
        <v>52.08</v>
      </c>
      <c r="Q2898" s="12" t="s">
        <v>8315</v>
      </c>
      <c r="R2898" s="13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>
        <f t="shared" si="226"/>
        <v>183.33</v>
      </c>
      <c r="Q2899" s="12" t="s">
        <v>8315</v>
      </c>
      <c r="R2899" s="13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>
        <f t="shared" si="226"/>
        <v>26.33</v>
      </c>
      <c r="Q2900" s="12" t="s">
        <v>8315</v>
      </c>
      <c r="R2900" s="13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>
        <f t="shared" si="226"/>
        <v>0</v>
      </c>
      <c r="Q2901" s="12" t="s">
        <v>8315</v>
      </c>
      <c r="R2901" s="13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>
        <f t="shared" si="226"/>
        <v>486.43</v>
      </c>
      <c r="Q2902" s="12" t="s">
        <v>8315</v>
      </c>
      <c r="R2902" s="13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>
        <f t="shared" si="226"/>
        <v>3</v>
      </c>
      <c r="Q2903" s="12" t="s">
        <v>8315</v>
      </c>
      <c r="R2903" s="1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>
        <f t="shared" si="226"/>
        <v>25</v>
      </c>
      <c r="Q2904" s="12" t="s">
        <v>8315</v>
      </c>
      <c r="R2904" s="13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>
        <f t="shared" si="226"/>
        <v>9.75</v>
      </c>
      <c r="Q2905" s="12" t="s">
        <v>8315</v>
      </c>
      <c r="R2905" s="13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>
        <f t="shared" si="226"/>
        <v>18.75</v>
      </c>
      <c r="Q2906" s="12" t="s">
        <v>8315</v>
      </c>
      <c r="R2906" s="13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>
        <f t="shared" si="226"/>
        <v>36.590000000000003</v>
      </c>
      <c r="Q2907" s="12" t="s">
        <v>8315</v>
      </c>
      <c r="R2907" s="13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>
        <f t="shared" si="226"/>
        <v>80.709999999999994</v>
      </c>
      <c r="Q2908" s="12" t="s">
        <v>8315</v>
      </c>
      <c r="R2908" s="13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>
        <f t="shared" si="226"/>
        <v>1</v>
      </c>
      <c r="Q2909" s="12" t="s">
        <v>8315</v>
      </c>
      <c r="R2909" s="13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>
        <f t="shared" si="226"/>
        <v>52.8</v>
      </c>
      <c r="Q2910" s="12" t="s">
        <v>8315</v>
      </c>
      <c r="R2910" s="13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>
        <f t="shared" si="226"/>
        <v>20</v>
      </c>
      <c r="Q2911" s="12" t="s">
        <v>8315</v>
      </c>
      <c r="R2911" s="13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>
        <f t="shared" si="226"/>
        <v>1</v>
      </c>
      <c r="Q2912" s="12" t="s">
        <v>8315</v>
      </c>
      <c r="R2912" s="13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>
        <f t="shared" si="226"/>
        <v>46.93</v>
      </c>
      <c r="Q2913" s="12" t="s">
        <v>8315</v>
      </c>
      <c r="R2913" s="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>
        <f t="shared" si="226"/>
        <v>78.08</v>
      </c>
      <c r="Q2914" s="12" t="s">
        <v>8315</v>
      </c>
      <c r="R2914" s="13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>
        <f t="shared" si="226"/>
        <v>1</v>
      </c>
      <c r="Q2915" s="12" t="s">
        <v>8315</v>
      </c>
      <c r="R2915" s="13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>
        <f t="shared" si="226"/>
        <v>1</v>
      </c>
      <c r="Q2916" s="12" t="s">
        <v>8315</v>
      </c>
      <c r="R2916" s="13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>
        <f t="shared" si="226"/>
        <v>203.67</v>
      </c>
      <c r="Q2917" s="12" t="s">
        <v>8315</v>
      </c>
      <c r="R2917" s="13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>
        <f t="shared" si="226"/>
        <v>20.71</v>
      </c>
      <c r="Q2918" s="12" t="s">
        <v>8315</v>
      </c>
      <c r="R2918" s="13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>
        <f t="shared" si="226"/>
        <v>48.56</v>
      </c>
      <c r="Q2919" s="12" t="s">
        <v>8315</v>
      </c>
      <c r="R2919" s="13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>
        <f t="shared" si="226"/>
        <v>68.099999999999994</v>
      </c>
      <c r="Q2920" s="12" t="s">
        <v>8315</v>
      </c>
      <c r="R2920" s="13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>
        <f t="shared" si="226"/>
        <v>8.5</v>
      </c>
      <c r="Q2921" s="12" t="s">
        <v>8315</v>
      </c>
      <c r="R2921" s="13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>
        <f t="shared" si="226"/>
        <v>51.62</v>
      </c>
      <c r="Q2922" s="12" t="s">
        <v>8315</v>
      </c>
      <c r="R2922" s="13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25"/>
        <v>129</v>
      </c>
      <c r="P2923">
        <f t="shared" si="226"/>
        <v>43</v>
      </c>
      <c r="Q2923" s="12" t="s">
        <v>8315</v>
      </c>
      <c r="R2923" s="1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25"/>
        <v>100</v>
      </c>
      <c r="P2924">
        <f t="shared" si="226"/>
        <v>83.33</v>
      </c>
      <c r="Q2924" s="12" t="s">
        <v>8315</v>
      </c>
      <c r="R2924" s="13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25"/>
        <v>100</v>
      </c>
      <c r="P2925">
        <f t="shared" si="226"/>
        <v>30</v>
      </c>
      <c r="Q2925" s="12" t="s">
        <v>8315</v>
      </c>
      <c r="R2925" s="13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25"/>
        <v>103</v>
      </c>
      <c r="P2926">
        <f t="shared" si="226"/>
        <v>175.51</v>
      </c>
      <c r="Q2926" s="12" t="s">
        <v>8315</v>
      </c>
      <c r="R2926" s="13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25"/>
        <v>102</v>
      </c>
      <c r="P2927">
        <f t="shared" si="226"/>
        <v>231.66</v>
      </c>
      <c r="Q2927" s="12" t="s">
        <v>8315</v>
      </c>
      <c r="R2927" s="13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25"/>
        <v>125</v>
      </c>
      <c r="P2928">
        <f t="shared" si="226"/>
        <v>75</v>
      </c>
      <c r="Q2928" s="12" t="s">
        <v>8315</v>
      </c>
      <c r="R2928" s="13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25"/>
        <v>131</v>
      </c>
      <c r="P2929">
        <f t="shared" si="226"/>
        <v>112.14</v>
      </c>
      <c r="Q2929" s="12" t="s">
        <v>8315</v>
      </c>
      <c r="R2929" s="13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25"/>
        <v>100</v>
      </c>
      <c r="P2930">
        <f t="shared" si="226"/>
        <v>41.67</v>
      </c>
      <c r="Q2930" s="12" t="s">
        <v>8315</v>
      </c>
      <c r="R2930" s="13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25"/>
        <v>102</v>
      </c>
      <c r="P2931">
        <f t="shared" si="226"/>
        <v>255.17</v>
      </c>
      <c r="Q2931" s="12" t="s">
        <v>8315</v>
      </c>
      <c r="R2931" s="13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25"/>
        <v>101</v>
      </c>
      <c r="P2932">
        <f t="shared" si="226"/>
        <v>162.77000000000001</v>
      </c>
      <c r="Q2932" s="12" t="s">
        <v>8315</v>
      </c>
      <c r="R2932" s="13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25"/>
        <v>106</v>
      </c>
      <c r="P2933">
        <f t="shared" si="226"/>
        <v>88.33</v>
      </c>
      <c r="Q2933" s="12" t="s">
        <v>8315</v>
      </c>
      <c r="R2933" s="1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25"/>
        <v>105</v>
      </c>
      <c r="P2934">
        <f t="shared" si="226"/>
        <v>85.74</v>
      </c>
      <c r="Q2934" s="12" t="s">
        <v>8315</v>
      </c>
      <c r="R2934" s="13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25"/>
        <v>103</v>
      </c>
      <c r="P2935">
        <f t="shared" si="226"/>
        <v>47.57</v>
      </c>
      <c r="Q2935" s="12" t="s">
        <v>8315</v>
      </c>
      <c r="R2935" s="13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25"/>
        <v>108</v>
      </c>
      <c r="P2936">
        <f t="shared" si="226"/>
        <v>72.97</v>
      </c>
      <c r="Q2936" s="12" t="s">
        <v>8315</v>
      </c>
      <c r="R2936" s="13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25"/>
        <v>101</v>
      </c>
      <c r="P2937">
        <f t="shared" si="226"/>
        <v>90.54</v>
      </c>
      <c r="Q2937" s="12" t="s">
        <v>8315</v>
      </c>
      <c r="R2937" s="13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25"/>
        <v>128</v>
      </c>
      <c r="P2938">
        <f t="shared" si="226"/>
        <v>37.65</v>
      </c>
      <c r="Q2938" s="12" t="s">
        <v>8315</v>
      </c>
      <c r="R2938" s="13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25"/>
        <v>133</v>
      </c>
      <c r="P2939">
        <f t="shared" si="226"/>
        <v>36.36</v>
      </c>
      <c r="Q2939" s="12" t="s">
        <v>8315</v>
      </c>
      <c r="R2939" s="13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25"/>
        <v>101</v>
      </c>
      <c r="P2940">
        <f t="shared" si="226"/>
        <v>126.72</v>
      </c>
      <c r="Q2940" s="12" t="s">
        <v>8315</v>
      </c>
      <c r="R2940" s="13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25"/>
        <v>103</v>
      </c>
      <c r="P2941">
        <f t="shared" si="226"/>
        <v>329.2</v>
      </c>
      <c r="Q2941" s="12" t="s">
        <v>8315</v>
      </c>
      <c r="R2941" s="13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25"/>
        <v>107</v>
      </c>
      <c r="P2942">
        <f t="shared" si="226"/>
        <v>81.239999999999995</v>
      </c>
      <c r="Q2942" s="12" t="s">
        <v>8315</v>
      </c>
      <c r="R2942" s="13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>
        <f t="shared" si="226"/>
        <v>1</v>
      </c>
      <c r="Q2943" s="12" t="s">
        <v>8315</v>
      </c>
      <c r="R2943" s="1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>
        <f t="shared" si="226"/>
        <v>202.23</v>
      </c>
      <c r="Q2944" s="12" t="s">
        <v>8315</v>
      </c>
      <c r="R2944" s="13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>
        <f t="shared" si="226"/>
        <v>0</v>
      </c>
      <c r="Q2945" s="12" t="s">
        <v>8315</v>
      </c>
      <c r="R2945" s="13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225"/>
        <v>1</v>
      </c>
      <c r="P2946">
        <f t="shared" si="226"/>
        <v>100</v>
      </c>
      <c r="Q2946" s="12" t="s">
        <v>8315</v>
      </c>
      <c r="R2946" s="13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ref="O2947:O3010" si="230">IFERROR(ROUND(E2947/D2947*100,0),0)</f>
        <v>0</v>
      </c>
      <c r="P2947">
        <f t="shared" ref="P2947:P3010" si="231">IFERROR(ROUND(E2947/L2947,2),0)</f>
        <v>0</v>
      </c>
      <c r="Q2947" s="12" t="s">
        <v>8315</v>
      </c>
      <c r="R2947" s="13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>
        <f t="shared" si="231"/>
        <v>1</v>
      </c>
      <c r="Q2948" s="12" t="s">
        <v>8315</v>
      </c>
      <c r="R2948" s="13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>
        <f t="shared" si="231"/>
        <v>82.46</v>
      </c>
      <c r="Q2949" s="12" t="s">
        <v>8315</v>
      </c>
      <c r="R2949" s="13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>
        <f t="shared" si="231"/>
        <v>2.67</v>
      </c>
      <c r="Q2950" s="12" t="s">
        <v>8315</v>
      </c>
      <c r="R2950" s="13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>
        <f t="shared" si="231"/>
        <v>12.5</v>
      </c>
      <c r="Q2951" s="12" t="s">
        <v>8315</v>
      </c>
      <c r="R2951" s="13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>
        <f t="shared" si="231"/>
        <v>0</v>
      </c>
      <c r="Q2952" s="12" t="s">
        <v>8315</v>
      </c>
      <c r="R2952" s="13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>
        <f t="shared" si="231"/>
        <v>18.899999999999999</v>
      </c>
      <c r="Q2953" s="12" t="s">
        <v>8315</v>
      </c>
      <c r="R2953" s="1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>
        <f t="shared" si="231"/>
        <v>200.63</v>
      </c>
      <c r="Q2954" s="12" t="s">
        <v>8315</v>
      </c>
      <c r="R2954" s="13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>
        <f t="shared" si="231"/>
        <v>201.67</v>
      </c>
      <c r="Q2955" s="12" t="s">
        <v>8315</v>
      </c>
      <c r="R2955" s="13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>
        <f t="shared" si="231"/>
        <v>0</v>
      </c>
      <c r="Q2956" s="12" t="s">
        <v>8315</v>
      </c>
      <c r="R2956" s="13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>
        <f t="shared" si="231"/>
        <v>65</v>
      </c>
      <c r="Q2957" s="12" t="s">
        <v>8315</v>
      </c>
      <c r="R2957" s="13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>
        <f t="shared" si="231"/>
        <v>66.099999999999994</v>
      </c>
      <c r="Q2958" s="12" t="s">
        <v>8315</v>
      </c>
      <c r="R2958" s="13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>
        <f t="shared" si="231"/>
        <v>93.33</v>
      </c>
      <c r="Q2959" s="12" t="s">
        <v>8315</v>
      </c>
      <c r="R2959" s="13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>
        <f t="shared" si="231"/>
        <v>0</v>
      </c>
      <c r="Q2960" s="12" t="s">
        <v>8315</v>
      </c>
      <c r="R2960" s="13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>
        <f t="shared" si="231"/>
        <v>0</v>
      </c>
      <c r="Q2961" s="12" t="s">
        <v>8315</v>
      </c>
      <c r="R2961" s="13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>
        <f t="shared" si="231"/>
        <v>0</v>
      </c>
      <c r="Q2962" s="12" t="s">
        <v>8315</v>
      </c>
      <c r="R2962" s="13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0"/>
        <v>110</v>
      </c>
      <c r="P2963">
        <f t="shared" si="231"/>
        <v>50.75</v>
      </c>
      <c r="Q2963" s="12" t="s">
        <v>8315</v>
      </c>
      <c r="R2963" s="1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0"/>
        <v>122</v>
      </c>
      <c r="P2964">
        <f t="shared" si="231"/>
        <v>60.9</v>
      </c>
      <c r="Q2964" s="12" t="s">
        <v>8315</v>
      </c>
      <c r="R2964" s="13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0"/>
        <v>107</v>
      </c>
      <c r="P2965">
        <f t="shared" si="231"/>
        <v>109.03</v>
      </c>
      <c r="Q2965" s="12" t="s">
        <v>8315</v>
      </c>
      <c r="R2965" s="13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0"/>
        <v>101</v>
      </c>
      <c r="P2966">
        <f t="shared" si="231"/>
        <v>25.69</v>
      </c>
      <c r="Q2966" s="12" t="s">
        <v>8315</v>
      </c>
      <c r="R2966" s="13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0"/>
        <v>109</v>
      </c>
      <c r="P2967">
        <f t="shared" si="231"/>
        <v>41.92</v>
      </c>
      <c r="Q2967" s="12" t="s">
        <v>8315</v>
      </c>
      <c r="R2967" s="13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0"/>
        <v>114</v>
      </c>
      <c r="P2968">
        <f t="shared" si="231"/>
        <v>88.77</v>
      </c>
      <c r="Q2968" s="12" t="s">
        <v>8315</v>
      </c>
      <c r="R2968" s="13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0"/>
        <v>114</v>
      </c>
      <c r="P2969">
        <f t="shared" si="231"/>
        <v>80.23</v>
      </c>
      <c r="Q2969" s="12" t="s">
        <v>8315</v>
      </c>
      <c r="R2969" s="13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0"/>
        <v>106</v>
      </c>
      <c r="P2970">
        <f t="shared" si="231"/>
        <v>78.94</v>
      </c>
      <c r="Q2970" s="12" t="s">
        <v>8315</v>
      </c>
      <c r="R2970" s="13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0"/>
        <v>163</v>
      </c>
      <c r="P2971">
        <f t="shared" si="231"/>
        <v>95.59</v>
      </c>
      <c r="Q2971" s="12" t="s">
        <v>8315</v>
      </c>
      <c r="R2971" s="13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0"/>
        <v>106</v>
      </c>
      <c r="P2972">
        <f t="shared" si="231"/>
        <v>69.89</v>
      </c>
      <c r="Q2972" s="12" t="s">
        <v>8315</v>
      </c>
      <c r="R2972" s="13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0"/>
        <v>100</v>
      </c>
      <c r="P2973">
        <f t="shared" si="231"/>
        <v>74.53</v>
      </c>
      <c r="Q2973" s="12" t="s">
        <v>8315</v>
      </c>
      <c r="R2973" s="1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0"/>
        <v>105</v>
      </c>
      <c r="P2974">
        <f t="shared" si="231"/>
        <v>123.94</v>
      </c>
      <c r="Q2974" s="12" t="s">
        <v>8315</v>
      </c>
      <c r="R2974" s="13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0"/>
        <v>175</v>
      </c>
      <c r="P2975">
        <f t="shared" si="231"/>
        <v>264.85000000000002</v>
      </c>
      <c r="Q2975" s="12" t="s">
        <v>8315</v>
      </c>
      <c r="R2975" s="13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0"/>
        <v>102</v>
      </c>
      <c r="P2976">
        <f t="shared" si="231"/>
        <v>58.62</v>
      </c>
      <c r="Q2976" s="12" t="s">
        <v>8315</v>
      </c>
      <c r="R2976" s="13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230"/>
        <v>100</v>
      </c>
      <c r="P2977">
        <f t="shared" si="231"/>
        <v>70.88</v>
      </c>
      <c r="Q2977" s="12" t="s">
        <v>8315</v>
      </c>
      <c r="R2977" s="13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0"/>
        <v>171</v>
      </c>
      <c r="P2978">
        <f t="shared" si="231"/>
        <v>8.57</v>
      </c>
      <c r="Q2978" s="12" t="s">
        <v>8315</v>
      </c>
      <c r="R2978" s="13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0"/>
        <v>114</v>
      </c>
      <c r="P2979">
        <f t="shared" si="231"/>
        <v>113.57</v>
      </c>
      <c r="Q2979" s="12" t="s">
        <v>8315</v>
      </c>
      <c r="R2979" s="13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0"/>
        <v>129</v>
      </c>
      <c r="P2980">
        <f t="shared" si="231"/>
        <v>60.69</v>
      </c>
      <c r="Q2980" s="12" t="s">
        <v>8315</v>
      </c>
      <c r="R2980" s="13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0"/>
        <v>101</v>
      </c>
      <c r="P2981">
        <f t="shared" si="231"/>
        <v>110.22</v>
      </c>
      <c r="Q2981" s="12" t="s">
        <v>8315</v>
      </c>
      <c r="R2981" s="13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0"/>
        <v>109</v>
      </c>
      <c r="P2982">
        <f t="shared" si="231"/>
        <v>136.46</v>
      </c>
      <c r="Q2982" s="12" t="s">
        <v>8315</v>
      </c>
      <c r="R2982" s="13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0"/>
        <v>129</v>
      </c>
      <c r="P2983">
        <f t="shared" si="231"/>
        <v>53.16</v>
      </c>
      <c r="Q2983" s="12" t="s">
        <v>8315</v>
      </c>
      <c r="R2983" s="1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0"/>
        <v>102</v>
      </c>
      <c r="P2984">
        <f t="shared" si="231"/>
        <v>86.49</v>
      </c>
      <c r="Q2984" s="12" t="s">
        <v>8315</v>
      </c>
      <c r="R2984" s="13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0"/>
        <v>147</v>
      </c>
      <c r="P2985">
        <f t="shared" si="231"/>
        <v>155.24</v>
      </c>
      <c r="Q2985" s="12" t="s">
        <v>8315</v>
      </c>
      <c r="R2985" s="13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0"/>
        <v>100</v>
      </c>
      <c r="P2986">
        <f t="shared" si="231"/>
        <v>115.08</v>
      </c>
      <c r="Q2986" s="12" t="s">
        <v>8315</v>
      </c>
      <c r="R2986" s="13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0"/>
        <v>122</v>
      </c>
      <c r="P2987">
        <f t="shared" si="231"/>
        <v>109.59</v>
      </c>
      <c r="Q2987" s="12" t="s">
        <v>8315</v>
      </c>
      <c r="R2987" s="13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0"/>
        <v>106</v>
      </c>
      <c r="P2988">
        <f t="shared" si="231"/>
        <v>45.21</v>
      </c>
      <c r="Q2988" s="12" t="s">
        <v>8315</v>
      </c>
      <c r="R2988" s="13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0"/>
        <v>110</v>
      </c>
      <c r="P2989">
        <f t="shared" si="231"/>
        <v>104.15</v>
      </c>
      <c r="Q2989" s="12" t="s">
        <v>8315</v>
      </c>
      <c r="R2989" s="13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0"/>
        <v>100</v>
      </c>
      <c r="P2990">
        <f t="shared" si="231"/>
        <v>35.71</v>
      </c>
      <c r="Q2990" s="12" t="s">
        <v>8315</v>
      </c>
      <c r="R2990" s="13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0"/>
        <v>177</v>
      </c>
      <c r="P2991">
        <f t="shared" si="231"/>
        <v>97</v>
      </c>
      <c r="Q2991" s="12" t="s">
        <v>8315</v>
      </c>
      <c r="R2991" s="13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0"/>
        <v>100</v>
      </c>
      <c r="P2992">
        <f t="shared" si="231"/>
        <v>370.37</v>
      </c>
      <c r="Q2992" s="12" t="s">
        <v>8315</v>
      </c>
      <c r="R2992" s="13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0"/>
        <v>103</v>
      </c>
      <c r="P2993">
        <f t="shared" si="231"/>
        <v>94.41</v>
      </c>
      <c r="Q2993" s="12" t="s">
        <v>8315</v>
      </c>
      <c r="R2993" s="1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0"/>
        <v>105</v>
      </c>
      <c r="P2994">
        <f t="shared" si="231"/>
        <v>48.98</v>
      </c>
      <c r="Q2994" s="12" t="s">
        <v>8315</v>
      </c>
      <c r="R2994" s="13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0"/>
        <v>100</v>
      </c>
      <c r="P2995">
        <f t="shared" si="231"/>
        <v>45.59</v>
      </c>
      <c r="Q2995" s="12" t="s">
        <v>8315</v>
      </c>
      <c r="R2995" s="13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0"/>
        <v>458</v>
      </c>
      <c r="P2996">
        <f t="shared" si="231"/>
        <v>23.28</v>
      </c>
      <c r="Q2996" s="12" t="s">
        <v>8315</v>
      </c>
      <c r="R2996" s="13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0"/>
        <v>105</v>
      </c>
      <c r="P2997">
        <f t="shared" si="231"/>
        <v>63.23</v>
      </c>
      <c r="Q2997" s="12" t="s">
        <v>8315</v>
      </c>
      <c r="R2997" s="13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0"/>
        <v>172</v>
      </c>
      <c r="P2998">
        <f t="shared" si="231"/>
        <v>153.52000000000001</v>
      </c>
      <c r="Q2998" s="12" t="s">
        <v>8315</v>
      </c>
      <c r="R2998" s="13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0"/>
        <v>104</v>
      </c>
      <c r="P2999">
        <f t="shared" si="231"/>
        <v>90.2</v>
      </c>
      <c r="Q2999" s="12" t="s">
        <v>8315</v>
      </c>
      <c r="R2999" s="13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0"/>
        <v>103</v>
      </c>
      <c r="P3000">
        <f t="shared" si="231"/>
        <v>118.97</v>
      </c>
      <c r="Q3000" s="12" t="s">
        <v>8315</v>
      </c>
      <c r="R3000" s="13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0"/>
        <v>119</v>
      </c>
      <c r="P3001">
        <f t="shared" si="231"/>
        <v>80.25</v>
      </c>
      <c r="Q3001" s="12" t="s">
        <v>8315</v>
      </c>
      <c r="R3001" s="13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0"/>
        <v>100</v>
      </c>
      <c r="P3002">
        <f t="shared" si="231"/>
        <v>62.5</v>
      </c>
      <c r="Q3002" s="12" t="s">
        <v>8315</v>
      </c>
      <c r="R3002" s="13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0"/>
        <v>319</v>
      </c>
      <c r="P3003">
        <f t="shared" si="231"/>
        <v>131.38</v>
      </c>
      <c r="Q3003" s="12" t="s">
        <v>8315</v>
      </c>
      <c r="R3003" s="1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0"/>
        <v>109</v>
      </c>
      <c r="P3004">
        <f t="shared" si="231"/>
        <v>73.03</v>
      </c>
      <c r="Q3004" s="12" t="s">
        <v>8315</v>
      </c>
      <c r="R3004" s="13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0"/>
        <v>101</v>
      </c>
      <c r="P3005">
        <f t="shared" si="231"/>
        <v>178.53</v>
      </c>
      <c r="Q3005" s="12" t="s">
        <v>8315</v>
      </c>
      <c r="R3005" s="13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0"/>
        <v>113</v>
      </c>
      <c r="P3006">
        <f t="shared" si="231"/>
        <v>162.91</v>
      </c>
      <c r="Q3006" s="12" t="s">
        <v>8315</v>
      </c>
      <c r="R3006" s="13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0"/>
        <v>120</v>
      </c>
      <c r="P3007">
        <f t="shared" si="231"/>
        <v>108.24</v>
      </c>
      <c r="Q3007" s="12" t="s">
        <v>8315</v>
      </c>
      <c r="R3007" s="13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0"/>
        <v>108</v>
      </c>
      <c r="P3008">
        <f t="shared" si="231"/>
        <v>88.87</v>
      </c>
      <c r="Q3008" s="12" t="s">
        <v>8315</v>
      </c>
      <c r="R3008" s="13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0"/>
        <v>180</v>
      </c>
      <c r="P3009">
        <f t="shared" si="231"/>
        <v>54</v>
      </c>
      <c r="Q3009" s="12" t="s">
        <v>8315</v>
      </c>
      <c r="R3009" s="13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230"/>
        <v>101</v>
      </c>
      <c r="P3010">
        <f t="shared" si="231"/>
        <v>116.73</v>
      </c>
      <c r="Q3010" s="12" t="s">
        <v>8315</v>
      </c>
      <c r="R3010" s="13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ref="O3011:O3074" si="235">IFERROR(ROUND(E3011/D3011*100,0),0)</f>
        <v>120</v>
      </c>
      <c r="P3011">
        <f t="shared" ref="P3011:P3074" si="236">IFERROR(ROUND(E3011/L3011,2),0)</f>
        <v>233.9</v>
      </c>
      <c r="Q3011" s="12" t="s">
        <v>8315</v>
      </c>
      <c r="R3011" s="13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5"/>
        <v>158</v>
      </c>
      <c r="P3012">
        <f t="shared" si="236"/>
        <v>158</v>
      </c>
      <c r="Q3012" s="12" t="s">
        <v>8315</v>
      </c>
      <c r="R3012" s="13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5"/>
        <v>124</v>
      </c>
      <c r="P3013">
        <f t="shared" si="236"/>
        <v>14.84</v>
      </c>
      <c r="Q3013" s="12" t="s">
        <v>8315</v>
      </c>
      <c r="R3013" s="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5"/>
        <v>117</v>
      </c>
      <c r="P3014">
        <f t="shared" si="236"/>
        <v>85.18</v>
      </c>
      <c r="Q3014" s="12" t="s">
        <v>8315</v>
      </c>
      <c r="R3014" s="13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5"/>
        <v>157</v>
      </c>
      <c r="P3015">
        <f t="shared" si="236"/>
        <v>146.69</v>
      </c>
      <c r="Q3015" s="12" t="s">
        <v>8315</v>
      </c>
      <c r="R3015" s="13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5"/>
        <v>113</v>
      </c>
      <c r="P3016">
        <f t="shared" si="236"/>
        <v>50.76</v>
      </c>
      <c r="Q3016" s="12" t="s">
        <v>8315</v>
      </c>
      <c r="R3016" s="13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5"/>
        <v>103</v>
      </c>
      <c r="P3017">
        <f t="shared" si="236"/>
        <v>87.7</v>
      </c>
      <c r="Q3017" s="12" t="s">
        <v>8315</v>
      </c>
      <c r="R3017" s="13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5"/>
        <v>103</v>
      </c>
      <c r="P3018">
        <f t="shared" si="236"/>
        <v>242.28</v>
      </c>
      <c r="Q3018" s="12" t="s">
        <v>8315</v>
      </c>
      <c r="R3018" s="13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5"/>
        <v>106</v>
      </c>
      <c r="P3019">
        <f t="shared" si="236"/>
        <v>146.44999999999999</v>
      </c>
      <c r="Q3019" s="12" t="s">
        <v>8315</v>
      </c>
      <c r="R3019" s="13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5"/>
        <v>101</v>
      </c>
      <c r="P3020">
        <f t="shared" si="236"/>
        <v>103.17</v>
      </c>
      <c r="Q3020" s="12" t="s">
        <v>8315</v>
      </c>
      <c r="R3020" s="13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5"/>
        <v>121</v>
      </c>
      <c r="P3021">
        <f t="shared" si="236"/>
        <v>80.459999999999994</v>
      </c>
      <c r="Q3021" s="12" t="s">
        <v>8315</v>
      </c>
      <c r="R3021" s="13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5"/>
        <v>101</v>
      </c>
      <c r="P3022">
        <f t="shared" si="236"/>
        <v>234.67</v>
      </c>
      <c r="Q3022" s="12" t="s">
        <v>8315</v>
      </c>
      <c r="R3022" s="13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5"/>
        <v>116</v>
      </c>
      <c r="P3023">
        <f t="shared" si="236"/>
        <v>50.69</v>
      </c>
      <c r="Q3023" s="12" t="s">
        <v>8315</v>
      </c>
      <c r="R3023" s="1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5"/>
        <v>101</v>
      </c>
      <c r="P3024">
        <f t="shared" si="236"/>
        <v>162.71</v>
      </c>
      <c r="Q3024" s="12" t="s">
        <v>8315</v>
      </c>
      <c r="R3024" s="13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5"/>
        <v>103</v>
      </c>
      <c r="P3025">
        <f t="shared" si="236"/>
        <v>120.17</v>
      </c>
      <c r="Q3025" s="12" t="s">
        <v>8315</v>
      </c>
      <c r="R3025" s="13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5"/>
        <v>246</v>
      </c>
      <c r="P3026">
        <f t="shared" si="236"/>
        <v>67.7</v>
      </c>
      <c r="Q3026" s="12" t="s">
        <v>8315</v>
      </c>
      <c r="R3026" s="13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5"/>
        <v>302</v>
      </c>
      <c r="P3027">
        <f t="shared" si="236"/>
        <v>52.1</v>
      </c>
      <c r="Q3027" s="12" t="s">
        <v>8315</v>
      </c>
      <c r="R3027" s="13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5"/>
        <v>143</v>
      </c>
      <c r="P3028">
        <f t="shared" si="236"/>
        <v>51.6</v>
      </c>
      <c r="Q3028" s="12" t="s">
        <v>8315</v>
      </c>
      <c r="R3028" s="13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5"/>
        <v>131</v>
      </c>
      <c r="P3029">
        <f t="shared" si="236"/>
        <v>164.3</v>
      </c>
      <c r="Q3029" s="12" t="s">
        <v>8315</v>
      </c>
      <c r="R3029" s="13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5"/>
        <v>168</v>
      </c>
      <c r="P3030">
        <f t="shared" si="236"/>
        <v>84.86</v>
      </c>
      <c r="Q3030" s="12" t="s">
        <v>8315</v>
      </c>
      <c r="R3030" s="13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5"/>
        <v>110</v>
      </c>
      <c r="P3031">
        <f t="shared" si="236"/>
        <v>94.55</v>
      </c>
      <c r="Q3031" s="12" t="s">
        <v>8315</v>
      </c>
      <c r="R3031" s="13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5"/>
        <v>107</v>
      </c>
      <c r="P3032">
        <f t="shared" si="236"/>
        <v>45.54</v>
      </c>
      <c r="Q3032" s="12" t="s">
        <v>8315</v>
      </c>
      <c r="R3032" s="13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5"/>
        <v>100</v>
      </c>
      <c r="P3033">
        <f t="shared" si="236"/>
        <v>51.72</v>
      </c>
      <c r="Q3033" s="12" t="s">
        <v>8315</v>
      </c>
      <c r="R3033" s="1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5"/>
        <v>127</v>
      </c>
      <c r="P3034">
        <f t="shared" si="236"/>
        <v>50.88</v>
      </c>
      <c r="Q3034" s="12" t="s">
        <v>8315</v>
      </c>
      <c r="R3034" s="13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5"/>
        <v>147</v>
      </c>
      <c r="P3035">
        <f t="shared" si="236"/>
        <v>191.13</v>
      </c>
      <c r="Q3035" s="12" t="s">
        <v>8315</v>
      </c>
      <c r="R3035" s="13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5"/>
        <v>113</v>
      </c>
      <c r="P3036">
        <f t="shared" si="236"/>
        <v>89.31</v>
      </c>
      <c r="Q3036" s="12" t="s">
        <v>8315</v>
      </c>
      <c r="R3036" s="13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5"/>
        <v>109</v>
      </c>
      <c r="P3037">
        <f t="shared" si="236"/>
        <v>88.59</v>
      </c>
      <c r="Q3037" s="12" t="s">
        <v>8315</v>
      </c>
      <c r="R3037" s="13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5"/>
        <v>127</v>
      </c>
      <c r="P3038">
        <f t="shared" si="236"/>
        <v>96.3</v>
      </c>
      <c r="Q3038" s="12" t="s">
        <v>8315</v>
      </c>
      <c r="R3038" s="13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5"/>
        <v>213</v>
      </c>
      <c r="P3039">
        <f t="shared" si="236"/>
        <v>33.31</v>
      </c>
      <c r="Q3039" s="12" t="s">
        <v>8315</v>
      </c>
      <c r="R3039" s="13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5"/>
        <v>101</v>
      </c>
      <c r="P3040">
        <f t="shared" si="236"/>
        <v>37.22</v>
      </c>
      <c r="Q3040" s="12" t="s">
        <v>8315</v>
      </c>
      <c r="R3040" s="13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235"/>
        <v>109</v>
      </c>
      <c r="P3041">
        <f t="shared" si="236"/>
        <v>92.13</v>
      </c>
      <c r="Q3041" s="12" t="s">
        <v>8315</v>
      </c>
      <c r="R3041" s="13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5"/>
        <v>108</v>
      </c>
      <c r="P3042">
        <f t="shared" si="236"/>
        <v>76.790000000000006</v>
      </c>
      <c r="Q3042" s="12" t="s">
        <v>8315</v>
      </c>
      <c r="R3042" s="13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5"/>
        <v>110</v>
      </c>
      <c r="P3043">
        <f t="shared" si="236"/>
        <v>96.53</v>
      </c>
      <c r="Q3043" s="12" t="s">
        <v>8315</v>
      </c>
      <c r="R3043" s="1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5"/>
        <v>128</v>
      </c>
      <c r="P3044">
        <f t="shared" si="236"/>
        <v>51.89</v>
      </c>
      <c r="Q3044" s="12" t="s">
        <v>8315</v>
      </c>
      <c r="R3044" s="13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5"/>
        <v>110</v>
      </c>
      <c r="P3045">
        <f t="shared" si="236"/>
        <v>128.91</v>
      </c>
      <c r="Q3045" s="12" t="s">
        <v>8315</v>
      </c>
      <c r="R3045" s="13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5"/>
        <v>109</v>
      </c>
      <c r="P3046">
        <f t="shared" si="236"/>
        <v>84.11</v>
      </c>
      <c r="Q3046" s="12" t="s">
        <v>8315</v>
      </c>
      <c r="R3046" s="13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5"/>
        <v>133</v>
      </c>
      <c r="P3047">
        <f t="shared" si="236"/>
        <v>82.94</v>
      </c>
      <c r="Q3047" s="12" t="s">
        <v>8315</v>
      </c>
      <c r="R3047" s="13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5"/>
        <v>191</v>
      </c>
      <c r="P3048">
        <f t="shared" si="236"/>
        <v>259.95</v>
      </c>
      <c r="Q3048" s="12" t="s">
        <v>8315</v>
      </c>
      <c r="R3048" s="13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5"/>
        <v>149</v>
      </c>
      <c r="P3049">
        <f t="shared" si="236"/>
        <v>37.25</v>
      </c>
      <c r="Q3049" s="12" t="s">
        <v>8315</v>
      </c>
      <c r="R3049" s="13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5"/>
        <v>166</v>
      </c>
      <c r="P3050">
        <f t="shared" si="236"/>
        <v>177.02</v>
      </c>
      <c r="Q3050" s="12" t="s">
        <v>8315</v>
      </c>
      <c r="R3050" s="13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5"/>
        <v>107</v>
      </c>
      <c r="P3051">
        <f t="shared" si="236"/>
        <v>74.069999999999993</v>
      </c>
      <c r="Q3051" s="12" t="s">
        <v>8315</v>
      </c>
      <c r="R3051" s="13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5"/>
        <v>106</v>
      </c>
      <c r="P3052">
        <f t="shared" si="236"/>
        <v>70.67</v>
      </c>
      <c r="Q3052" s="12" t="s">
        <v>8315</v>
      </c>
      <c r="R3052" s="13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5"/>
        <v>24</v>
      </c>
      <c r="P3053">
        <f t="shared" si="236"/>
        <v>23.63</v>
      </c>
      <c r="Q3053" s="12" t="s">
        <v>8315</v>
      </c>
      <c r="R3053" s="1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5"/>
        <v>0</v>
      </c>
      <c r="P3054">
        <f t="shared" si="236"/>
        <v>37.5</v>
      </c>
      <c r="Q3054" s="12" t="s">
        <v>8315</v>
      </c>
      <c r="R3054" s="13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5"/>
        <v>0</v>
      </c>
      <c r="P3055">
        <f t="shared" si="236"/>
        <v>13.33</v>
      </c>
      <c r="Q3055" s="12" t="s">
        <v>8315</v>
      </c>
      <c r="R3055" s="13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5"/>
        <v>0</v>
      </c>
      <c r="P3056">
        <f t="shared" si="236"/>
        <v>0</v>
      </c>
      <c r="Q3056" s="12" t="s">
        <v>8315</v>
      </c>
      <c r="R3056" s="13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5"/>
        <v>0</v>
      </c>
      <c r="P3057">
        <f t="shared" si="236"/>
        <v>1</v>
      </c>
      <c r="Q3057" s="12" t="s">
        <v>8315</v>
      </c>
      <c r="R3057" s="13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5"/>
        <v>0</v>
      </c>
      <c r="P3058">
        <f t="shared" si="236"/>
        <v>0</v>
      </c>
      <c r="Q3058" s="12" t="s">
        <v>8315</v>
      </c>
      <c r="R3058" s="13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5"/>
        <v>0</v>
      </c>
      <c r="P3059">
        <f t="shared" si="236"/>
        <v>0</v>
      </c>
      <c r="Q3059" s="12" t="s">
        <v>8315</v>
      </c>
      <c r="R3059" s="13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5"/>
        <v>0</v>
      </c>
      <c r="P3060">
        <f t="shared" si="236"/>
        <v>1</v>
      </c>
      <c r="Q3060" s="12" t="s">
        <v>8315</v>
      </c>
      <c r="R3060" s="13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5"/>
        <v>3</v>
      </c>
      <c r="P3061">
        <f t="shared" si="236"/>
        <v>41</v>
      </c>
      <c r="Q3061" s="12" t="s">
        <v>8315</v>
      </c>
      <c r="R3061" s="13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5"/>
        <v>0</v>
      </c>
      <c r="P3062">
        <f t="shared" si="236"/>
        <v>55.83</v>
      </c>
      <c r="Q3062" s="12" t="s">
        <v>8315</v>
      </c>
      <c r="R3062" s="13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5"/>
        <v>0</v>
      </c>
      <c r="P3063">
        <f t="shared" si="236"/>
        <v>0</v>
      </c>
      <c r="Q3063" s="12" t="s">
        <v>8315</v>
      </c>
      <c r="R3063" s="1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5"/>
        <v>67</v>
      </c>
      <c r="P3064">
        <f t="shared" si="236"/>
        <v>99.76</v>
      </c>
      <c r="Q3064" s="12" t="s">
        <v>8315</v>
      </c>
      <c r="R3064" s="13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5"/>
        <v>20</v>
      </c>
      <c r="P3065">
        <f t="shared" si="236"/>
        <v>25.52</v>
      </c>
      <c r="Q3065" s="12" t="s">
        <v>8315</v>
      </c>
      <c r="R3065" s="13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5"/>
        <v>11</v>
      </c>
      <c r="P3066">
        <f t="shared" si="236"/>
        <v>117.65</v>
      </c>
      <c r="Q3066" s="12" t="s">
        <v>8315</v>
      </c>
      <c r="R3066" s="13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5"/>
        <v>0</v>
      </c>
      <c r="P3067">
        <f t="shared" si="236"/>
        <v>5</v>
      </c>
      <c r="Q3067" s="12" t="s">
        <v>8315</v>
      </c>
      <c r="R3067" s="13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5"/>
        <v>12</v>
      </c>
      <c r="P3068">
        <f t="shared" si="236"/>
        <v>2796.67</v>
      </c>
      <c r="Q3068" s="12" t="s">
        <v>8315</v>
      </c>
      <c r="R3068" s="13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5"/>
        <v>3</v>
      </c>
      <c r="P3069">
        <f t="shared" si="236"/>
        <v>200</v>
      </c>
      <c r="Q3069" s="12" t="s">
        <v>8315</v>
      </c>
      <c r="R3069" s="13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5"/>
        <v>0</v>
      </c>
      <c r="P3070">
        <f t="shared" si="236"/>
        <v>87.5</v>
      </c>
      <c r="Q3070" s="12" t="s">
        <v>8315</v>
      </c>
      <c r="R3070" s="13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5"/>
        <v>14</v>
      </c>
      <c r="P3071">
        <f t="shared" si="236"/>
        <v>20.14</v>
      </c>
      <c r="Q3071" s="12" t="s">
        <v>8315</v>
      </c>
      <c r="R3071" s="13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5"/>
        <v>3</v>
      </c>
      <c r="P3072">
        <f t="shared" si="236"/>
        <v>20.88</v>
      </c>
      <c r="Q3072" s="12" t="s">
        <v>8315</v>
      </c>
      <c r="R3072" s="13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5"/>
        <v>60</v>
      </c>
      <c r="P3073">
        <f t="shared" si="236"/>
        <v>61.31</v>
      </c>
      <c r="Q3073" s="12" t="s">
        <v>8315</v>
      </c>
      <c r="R3073" s="1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235"/>
        <v>0</v>
      </c>
      <c r="P3074">
        <f t="shared" si="236"/>
        <v>1</v>
      </c>
      <c r="Q3074" s="12" t="s">
        <v>8315</v>
      </c>
      <c r="R3074" s="13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ref="O3075:O3138" si="240">IFERROR(ROUND(E3075/D3075*100,0),0)</f>
        <v>0</v>
      </c>
      <c r="P3075">
        <f t="shared" ref="P3075:P3138" si="241">IFERROR(ROUND(E3075/L3075,2),0)</f>
        <v>92.14</v>
      </c>
      <c r="Q3075" s="12" t="s">
        <v>8315</v>
      </c>
      <c r="R3075" s="13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40"/>
        <v>0</v>
      </c>
      <c r="P3076">
        <f t="shared" si="241"/>
        <v>7.33</v>
      </c>
      <c r="Q3076" s="12" t="s">
        <v>8315</v>
      </c>
      <c r="R3076" s="13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40"/>
        <v>9</v>
      </c>
      <c r="P3077">
        <f t="shared" si="241"/>
        <v>64.8</v>
      </c>
      <c r="Q3077" s="12" t="s">
        <v>8315</v>
      </c>
      <c r="R3077" s="13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40"/>
        <v>15</v>
      </c>
      <c r="P3078">
        <f t="shared" si="241"/>
        <v>30.12</v>
      </c>
      <c r="Q3078" s="12" t="s">
        <v>8315</v>
      </c>
      <c r="R3078" s="13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40"/>
        <v>0</v>
      </c>
      <c r="P3079">
        <f t="shared" si="241"/>
        <v>52.5</v>
      </c>
      <c r="Q3079" s="12" t="s">
        <v>8315</v>
      </c>
      <c r="R3079" s="13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40"/>
        <v>0</v>
      </c>
      <c r="P3080">
        <f t="shared" si="241"/>
        <v>23.67</v>
      </c>
      <c r="Q3080" s="12" t="s">
        <v>8315</v>
      </c>
      <c r="R3080" s="13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40"/>
        <v>1</v>
      </c>
      <c r="P3081">
        <f t="shared" si="241"/>
        <v>415.78</v>
      </c>
      <c r="Q3081" s="12" t="s">
        <v>8315</v>
      </c>
      <c r="R3081" s="13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40"/>
        <v>0</v>
      </c>
      <c r="P3082">
        <f t="shared" si="241"/>
        <v>53.71</v>
      </c>
      <c r="Q3082" s="12" t="s">
        <v>8315</v>
      </c>
      <c r="R3082" s="13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40"/>
        <v>0</v>
      </c>
      <c r="P3083">
        <f t="shared" si="241"/>
        <v>420.6</v>
      </c>
      <c r="Q3083" s="12" t="s">
        <v>8315</v>
      </c>
      <c r="R3083" s="1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40"/>
        <v>0</v>
      </c>
      <c r="P3084">
        <f t="shared" si="241"/>
        <v>0</v>
      </c>
      <c r="Q3084" s="12" t="s">
        <v>8315</v>
      </c>
      <c r="R3084" s="13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40"/>
        <v>0</v>
      </c>
      <c r="P3085">
        <f t="shared" si="241"/>
        <v>18.670000000000002</v>
      </c>
      <c r="Q3085" s="12" t="s">
        <v>8315</v>
      </c>
      <c r="R3085" s="13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40"/>
        <v>12</v>
      </c>
      <c r="P3086">
        <f t="shared" si="241"/>
        <v>78.33</v>
      </c>
      <c r="Q3086" s="12" t="s">
        <v>8315</v>
      </c>
      <c r="R3086" s="13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40"/>
        <v>2</v>
      </c>
      <c r="P3087">
        <f t="shared" si="241"/>
        <v>67.78</v>
      </c>
      <c r="Q3087" s="12" t="s">
        <v>8315</v>
      </c>
      <c r="R3087" s="13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40"/>
        <v>0</v>
      </c>
      <c r="P3088">
        <f t="shared" si="241"/>
        <v>16.670000000000002</v>
      </c>
      <c r="Q3088" s="12" t="s">
        <v>8315</v>
      </c>
      <c r="R3088" s="13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40"/>
        <v>1</v>
      </c>
      <c r="P3089">
        <f t="shared" si="241"/>
        <v>62.5</v>
      </c>
      <c r="Q3089" s="12" t="s">
        <v>8315</v>
      </c>
      <c r="R3089" s="13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40"/>
        <v>0</v>
      </c>
      <c r="P3090">
        <f t="shared" si="241"/>
        <v>42</v>
      </c>
      <c r="Q3090" s="12" t="s">
        <v>8315</v>
      </c>
      <c r="R3090" s="13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40"/>
        <v>23</v>
      </c>
      <c r="P3091">
        <f t="shared" si="241"/>
        <v>130.09</v>
      </c>
      <c r="Q3091" s="12" t="s">
        <v>8315</v>
      </c>
      <c r="R3091" s="13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40"/>
        <v>5</v>
      </c>
      <c r="P3092">
        <f t="shared" si="241"/>
        <v>1270.22</v>
      </c>
      <c r="Q3092" s="12" t="s">
        <v>8315</v>
      </c>
      <c r="R3092" s="13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40"/>
        <v>16</v>
      </c>
      <c r="P3093">
        <f t="shared" si="241"/>
        <v>88.44</v>
      </c>
      <c r="Q3093" s="12" t="s">
        <v>8315</v>
      </c>
      <c r="R3093" s="1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40"/>
        <v>1</v>
      </c>
      <c r="P3094">
        <f t="shared" si="241"/>
        <v>56.34</v>
      </c>
      <c r="Q3094" s="12" t="s">
        <v>8315</v>
      </c>
      <c r="R3094" s="13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40"/>
        <v>23</v>
      </c>
      <c r="P3095">
        <f t="shared" si="241"/>
        <v>53.53</v>
      </c>
      <c r="Q3095" s="12" t="s">
        <v>8315</v>
      </c>
      <c r="R3095" s="13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40"/>
        <v>0</v>
      </c>
      <c r="P3096">
        <f t="shared" si="241"/>
        <v>25</v>
      </c>
      <c r="Q3096" s="12" t="s">
        <v>8315</v>
      </c>
      <c r="R3096" s="13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40"/>
        <v>0</v>
      </c>
      <c r="P3097">
        <f t="shared" si="241"/>
        <v>50</v>
      </c>
      <c r="Q3097" s="12" t="s">
        <v>8315</v>
      </c>
      <c r="R3097" s="13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40"/>
        <v>4</v>
      </c>
      <c r="P3098">
        <f t="shared" si="241"/>
        <v>56.79</v>
      </c>
      <c r="Q3098" s="12" t="s">
        <v>8315</v>
      </c>
      <c r="R3098" s="13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40"/>
        <v>17</v>
      </c>
      <c r="P3099">
        <f t="shared" si="241"/>
        <v>40.83</v>
      </c>
      <c r="Q3099" s="12" t="s">
        <v>8315</v>
      </c>
      <c r="R3099" s="13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40"/>
        <v>4</v>
      </c>
      <c r="P3100">
        <f t="shared" si="241"/>
        <v>65.11</v>
      </c>
      <c r="Q3100" s="12" t="s">
        <v>8315</v>
      </c>
      <c r="R3100" s="13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40"/>
        <v>14</v>
      </c>
      <c r="P3101">
        <f t="shared" si="241"/>
        <v>55.6</v>
      </c>
      <c r="Q3101" s="12" t="s">
        <v>8315</v>
      </c>
      <c r="R3101" s="13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40"/>
        <v>15</v>
      </c>
      <c r="P3102">
        <f t="shared" si="241"/>
        <v>140.54</v>
      </c>
      <c r="Q3102" s="12" t="s">
        <v>8315</v>
      </c>
      <c r="R3102" s="13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40"/>
        <v>12</v>
      </c>
      <c r="P3103">
        <f t="shared" si="241"/>
        <v>25</v>
      </c>
      <c r="Q3103" s="12" t="s">
        <v>8315</v>
      </c>
      <c r="R3103" s="1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40"/>
        <v>39</v>
      </c>
      <c r="P3104">
        <f t="shared" si="241"/>
        <v>69.53</v>
      </c>
      <c r="Q3104" s="12" t="s">
        <v>8315</v>
      </c>
      <c r="R3104" s="13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40"/>
        <v>0</v>
      </c>
      <c r="P3105">
        <f t="shared" si="241"/>
        <v>5.5</v>
      </c>
      <c r="Q3105" s="12" t="s">
        <v>8315</v>
      </c>
      <c r="R3105" s="13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0"/>
        <v>30</v>
      </c>
      <c r="P3106">
        <f t="shared" si="241"/>
        <v>237</v>
      </c>
      <c r="Q3106" s="12" t="s">
        <v>8315</v>
      </c>
      <c r="R3106" s="13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0"/>
        <v>42</v>
      </c>
      <c r="P3107">
        <f t="shared" si="241"/>
        <v>79.87</v>
      </c>
      <c r="Q3107" s="12" t="s">
        <v>8315</v>
      </c>
      <c r="R3107" s="13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0"/>
        <v>4</v>
      </c>
      <c r="P3108">
        <f t="shared" si="241"/>
        <v>10.25</v>
      </c>
      <c r="Q3108" s="12" t="s">
        <v>8315</v>
      </c>
      <c r="R3108" s="13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0"/>
        <v>20</v>
      </c>
      <c r="P3109">
        <f t="shared" si="241"/>
        <v>272.58999999999997</v>
      </c>
      <c r="Q3109" s="12" t="s">
        <v>8315</v>
      </c>
      <c r="R3109" s="13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0"/>
        <v>0</v>
      </c>
      <c r="P3110">
        <f t="shared" si="241"/>
        <v>13</v>
      </c>
      <c r="Q3110" s="12" t="s">
        <v>8315</v>
      </c>
      <c r="R3110" s="13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0"/>
        <v>25</v>
      </c>
      <c r="P3111">
        <f t="shared" si="241"/>
        <v>58.18</v>
      </c>
      <c r="Q3111" s="12" t="s">
        <v>8315</v>
      </c>
      <c r="R3111" s="13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0"/>
        <v>0</v>
      </c>
      <c r="P3112">
        <f t="shared" si="241"/>
        <v>10</v>
      </c>
      <c r="Q3112" s="12" t="s">
        <v>8315</v>
      </c>
      <c r="R3112" s="13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0"/>
        <v>27</v>
      </c>
      <c r="P3113">
        <f t="shared" si="241"/>
        <v>70.11</v>
      </c>
      <c r="Q3113" s="12" t="s">
        <v>8315</v>
      </c>
      <c r="R3113" s="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0"/>
        <v>5</v>
      </c>
      <c r="P3114">
        <f t="shared" si="241"/>
        <v>57.89</v>
      </c>
      <c r="Q3114" s="12" t="s">
        <v>8315</v>
      </c>
      <c r="R3114" s="13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0"/>
        <v>4</v>
      </c>
      <c r="P3115">
        <f t="shared" si="241"/>
        <v>125.27</v>
      </c>
      <c r="Q3115" s="12" t="s">
        <v>8315</v>
      </c>
      <c r="R3115" s="13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0"/>
        <v>0</v>
      </c>
      <c r="P3116">
        <f t="shared" si="241"/>
        <v>0</v>
      </c>
      <c r="Q3116" s="12" t="s">
        <v>8315</v>
      </c>
      <c r="R3116" s="13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0"/>
        <v>3</v>
      </c>
      <c r="P3117">
        <f t="shared" si="241"/>
        <v>300</v>
      </c>
      <c r="Q3117" s="12" t="s">
        <v>8315</v>
      </c>
      <c r="R3117" s="13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0"/>
        <v>57</v>
      </c>
      <c r="P3118">
        <f t="shared" si="241"/>
        <v>43</v>
      </c>
      <c r="Q3118" s="12" t="s">
        <v>8315</v>
      </c>
      <c r="R3118" s="13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0"/>
        <v>0</v>
      </c>
      <c r="P3119">
        <f t="shared" si="241"/>
        <v>1</v>
      </c>
      <c r="Q3119" s="12" t="s">
        <v>8315</v>
      </c>
      <c r="R3119" s="13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0"/>
        <v>0</v>
      </c>
      <c r="P3120">
        <f t="shared" si="241"/>
        <v>775</v>
      </c>
      <c r="Q3120" s="12" t="s">
        <v>8315</v>
      </c>
      <c r="R3120" s="13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0"/>
        <v>0</v>
      </c>
      <c r="P3121">
        <f t="shared" si="241"/>
        <v>5</v>
      </c>
      <c r="Q3121" s="12" t="s">
        <v>8315</v>
      </c>
      <c r="R3121" s="13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0"/>
        <v>0</v>
      </c>
      <c r="P3122">
        <f t="shared" si="241"/>
        <v>12.8</v>
      </c>
      <c r="Q3122" s="12" t="s">
        <v>8315</v>
      </c>
      <c r="R3122" s="13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0"/>
        <v>1</v>
      </c>
      <c r="P3123">
        <f t="shared" si="241"/>
        <v>10</v>
      </c>
      <c r="Q3123" s="12" t="s">
        <v>8315</v>
      </c>
      <c r="R3123" s="1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0"/>
        <v>58</v>
      </c>
      <c r="P3124">
        <f t="shared" si="241"/>
        <v>58</v>
      </c>
      <c r="Q3124" s="12" t="s">
        <v>8315</v>
      </c>
      <c r="R3124" s="13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0"/>
        <v>68</v>
      </c>
      <c r="P3125">
        <f t="shared" si="241"/>
        <v>244.8</v>
      </c>
      <c r="Q3125" s="12" t="s">
        <v>8315</v>
      </c>
      <c r="R3125" s="13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0"/>
        <v>0</v>
      </c>
      <c r="P3126">
        <f t="shared" si="241"/>
        <v>6.5</v>
      </c>
      <c r="Q3126" s="12" t="s">
        <v>8315</v>
      </c>
      <c r="R3126" s="13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0"/>
        <v>0</v>
      </c>
      <c r="P3127">
        <f t="shared" si="241"/>
        <v>0</v>
      </c>
      <c r="Q3127" s="12" t="s">
        <v>8315</v>
      </c>
      <c r="R3127" s="13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0"/>
        <v>4</v>
      </c>
      <c r="P3128">
        <f t="shared" si="241"/>
        <v>61.18</v>
      </c>
      <c r="Q3128" s="12" t="s">
        <v>8315</v>
      </c>
      <c r="R3128" s="13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0"/>
        <v>0</v>
      </c>
      <c r="P3129">
        <f t="shared" si="241"/>
        <v>0</v>
      </c>
      <c r="Q3129" s="12" t="s">
        <v>8315</v>
      </c>
      <c r="R3129" s="13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0"/>
        <v>109</v>
      </c>
      <c r="P3130">
        <f t="shared" si="241"/>
        <v>139.24</v>
      </c>
      <c r="Q3130" s="12" t="s">
        <v>8315</v>
      </c>
      <c r="R3130" s="13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0"/>
        <v>1</v>
      </c>
      <c r="P3131">
        <f t="shared" si="241"/>
        <v>10</v>
      </c>
      <c r="Q3131" s="12" t="s">
        <v>8315</v>
      </c>
      <c r="R3131" s="13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0"/>
        <v>4</v>
      </c>
      <c r="P3132">
        <f t="shared" si="241"/>
        <v>93.75</v>
      </c>
      <c r="Q3132" s="12" t="s">
        <v>8315</v>
      </c>
      <c r="R3132" s="13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0"/>
        <v>16</v>
      </c>
      <c r="P3133">
        <f t="shared" si="241"/>
        <v>53.75</v>
      </c>
      <c r="Q3133" s="12" t="s">
        <v>8315</v>
      </c>
      <c r="R3133" s="1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0"/>
        <v>0</v>
      </c>
      <c r="P3134">
        <f t="shared" si="241"/>
        <v>10</v>
      </c>
      <c r="Q3134" s="12" t="s">
        <v>8315</v>
      </c>
      <c r="R3134" s="13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0"/>
        <v>108</v>
      </c>
      <c r="P3135">
        <f t="shared" si="241"/>
        <v>33.75</v>
      </c>
      <c r="Q3135" s="12" t="s">
        <v>8315</v>
      </c>
      <c r="R3135" s="13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0"/>
        <v>23</v>
      </c>
      <c r="P3136">
        <f t="shared" si="241"/>
        <v>18.75</v>
      </c>
      <c r="Q3136" s="12" t="s">
        <v>8315</v>
      </c>
      <c r="R3136" s="13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0"/>
        <v>21</v>
      </c>
      <c r="P3137">
        <f t="shared" si="241"/>
        <v>23.14</v>
      </c>
      <c r="Q3137" s="12" t="s">
        <v>8315</v>
      </c>
      <c r="R3137" s="13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240"/>
        <v>128</v>
      </c>
      <c r="P3138">
        <f t="shared" si="241"/>
        <v>29.05</v>
      </c>
      <c r="Q3138" s="12" t="s">
        <v>8315</v>
      </c>
      <c r="R3138" s="13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ref="O3139:O3202" si="245">IFERROR(ROUND(E3139/D3139*100,0),0)</f>
        <v>3</v>
      </c>
      <c r="P3139">
        <f t="shared" ref="P3139:P3202" si="246">IFERROR(ROUND(E3139/L3139,2),0)</f>
        <v>50</v>
      </c>
      <c r="Q3139" s="12" t="s">
        <v>8315</v>
      </c>
      <c r="R3139" s="13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5"/>
        <v>0</v>
      </c>
      <c r="P3140">
        <f t="shared" si="246"/>
        <v>0</v>
      </c>
      <c r="Q3140" s="12" t="s">
        <v>8315</v>
      </c>
      <c r="R3140" s="13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5"/>
        <v>5</v>
      </c>
      <c r="P3141">
        <f t="shared" si="246"/>
        <v>450</v>
      </c>
      <c r="Q3141" s="12" t="s">
        <v>8315</v>
      </c>
      <c r="R3141" s="13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5"/>
        <v>1</v>
      </c>
      <c r="P3142">
        <f t="shared" si="246"/>
        <v>24</v>
      </c>
      <c r="Q3142" s="12" t="s">
        <v>8315</v>
      </c>
      <c r="R3142" s="13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5"/>
        <v>52</v>
      </c>
      <c r="P3143">
        <f t="shared" si="246"/>
        <v>32.25</v>
      </c>
      <c r="Q3143" s="12" t="s">
        <v>8315</v>
      </c>
      <c r="R3143" s="1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5"/>
        <v>2</v>
      </c>
      <c r="P3144">
        <f t="shared" si="246"/>
        <v>15</v>
      </c>
      <c r="Q3144" s="12" t="s">
        <v>8315</v>
      </c>
      <c r="R3144" s="13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5"/>
        <v>0</v>
      </c>
      <c r="P3145">
        <f t="shared" si="246"/>
        <v>0</v>
      </c>
      <c r="Q3145" s="12" t="s">
        <v>8315</v>
      </c>
      <c r="R3145" s="13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5"/>
        <v>75</v>
      </c>
      <c r="P3146">
        <f t="shared" si="246"/>
        <v>251.33</v>
      </c>
      <c r="Q3146" s="12" t="s">
        <v>8315</v>
      </c>
      <c r="R3146" s="13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5"/>
        <v>0</v>
      </c>
      <c r="P3147">
        <f t="shared" si="246"/>
        <v>0</v>
      </c>
      <c r="Q3147" s="12" t="s">
        <v>8315</v>
      </c>
      <c r="R3147" s="13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5"/>
        <v>11</v>
      </c>
      <c r="P3148">
        <f t="shared" si="246"/>
        <v>437.5</v>
      </c>
      <c r="Q3148" s="12" t="s">
        <v>8315</v>
      </c>
      <c r="R3148" s="13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5"/>
        <v>118</v>
      </c>
      <c r="P3149">
        <f t="shared" si="246"/>
        <v>110.35</v>
      </c>
      <c r="Q3149" s="12" t="s">
        <v>8315</v>
      </c>
      <c r="R3149" s="13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5"/>
        <v>131</v>
      </c>
      <c r="P3150">
        <f t="shared" si="246"/>
        <v>41.42</v>
      </c>
      <c r="Q3150" s="12" t="s">
        <v>8315</v>
      </c>
      <c r="R3150" s="13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5"/>
        <v>104</v>
      </c>
      <c r="P3151">
        <f t="shared" si="246"/>
        <v>52</v>
      </c>
      <c r="Q3151" s="12" t="s">
        <v>8315</v>
      </c>
      <c r="R3151" s="13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5"/>
        <v>101</v>
      </c>
      <c r="P3152">
        <f t="shared" si="246"/>
        <v>33.99</v>
      </c>
      <c r="Q3152" s="12" t="s">
        <v>8315</v>
      </c>
      <c r="R3152" s="13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5"/>
        <v>100</v>
      </c>
      <c r="P3153">
        <f t="shared" si="246"/>
        <v>103.35</v>
      </c>
      <c r="Q3153" s="12" t="s">
        <v>8315</v>
      </c>
      <c r="R3153" s="1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5"/>
        <v>106</v>
      </c>
      <c r="P3154">
        <f t="shared" si="246"/>
        <v>34.79</v>
      </c>
      <c r="Q3154" s="12" t="s">
        <v>8315</v>
      </c>
      <c r="R3154" s="13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5"/>
        <v>336</v>
      </c>
      <c r="P3155">
        <f t="shared" si="246"/>
        <v>41.77</v>
      </c>
      <c r="Q3155" s="12" t="s">
        <v>8315</v>
      </c>
      <c r="R3155" s="13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5"/>
        <v>113</v>
      </c>
      <c r="P3156">
        <f t="shared" si="246"/>
        <v>64.27</v>
      </c>
      <c r="Q3156" s="12" t="s">
        <v>8315</v>
      </c>
      <c r="R3156" s="13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5"/>
        <v>189</v>
      </c>
      <c r="P3157">
        <f t="shared" si="246"/>
        <v>31.21</v>
      </c>
      <c r="Q3157" s="12" t="s">
        <v>8315</v>
      </c>
      <c r="R3157" s="13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5"/>
        <v>102</v>
      </c>
      <c r="P3158">
        <f t="shared" si="246"/>
        <v>62.92</v>
      </c>
      <c r="Q3158" s="12" t="s">
        <v>8315</v>
      </c>
      <c r="R3158" s="13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5"/>
        <v>101</v>
      </c>
      <c r="P3159">
        <f t="shared" si="246"/>
        <v>98.54</v>
      </c>
      <c r="Q3159" s="12" t="s">
        <v>8315</v>
      </c>
      <c r="R3159" s="13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5"/>
        <v>114</v>
      </c>
      <c r="P3160">
        <f t="shared" si="246"/>
        <v>82.61</v>
      </c>
      <c r="Q3160" s="12" t="s">
        <v>8315</v>
      </c>
      <c r="R3160" s="13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5"/>
        <v>133</v>
      </c>
      <c r="P3161">
        <f t="shared" si="246"/>
        <v>38.5</v>
      </c>
      <c r="Q3161" s="12" t="s">
        <v>8315</v>
      </c>
      <c r="R3161" s="13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5"/>
        <v>102</v>
      </c>
      <c r="P3162">
        <f t="shared" si="246"/>
        <v>80.16</v>
      </c>
      <c r="Q3162" s="12" t="s">
        <v>8315</v>
      </c>
      <c r="R3162" s="13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5"/>
        <v>105</v>
      </c>
      <c r="P3163">
        <f t="shared" si="246"/>
        <v>28.41</v>
      </c>
      <c r="Q3163" s="12" t="s">
        <v>8315</v>
      </c>
      <c r="R3163" s="1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5"/>
        <v>127</v>
      </c>
      <c r="P3164">
        <f t="shared" si="246"/>
        <v>80.73</v>
      </c>
      <c r="Q3164" s="12" t="s">
        <v>8315</v>
      </c>
      <c r="R3164" s="13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5"/>
        <v>111</v>
      </c>
      <c r="P3165">
        <f t="shared" si="246"/>
        <v>200.69</v>
      </c>
      <c r="Q3165" s="12" t="s">
        <v>8315</v>
      </c>
      <c r="R3165" s="13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5"/>
        <v>107</v>
      </c>
      <c r="P3166">
        <f t="shared" si="246"/>
        <v>37.590000000000003</v>
      </c>
      <c r="Q3166" s="12" t="s">
        <v>8315</v>
      </c>
      <c r="R3166" s="13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5"/>
        <v>163</v>
      </c>
      <c r="P3167">
        <f t="shared" si="246"/>
        <v>58.1</v>
      </c>
      <c r="Q3167" s="12" t="s">
        <v>8315</v>
      </c>
      <c r="R3167" s="13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5"/>
        <v>160</v>
      </c>
      <c r="P3168">
        <f t="shared" si="246"/>
        <v>60.3</v>
      </c>
      <c r="Q3168" s="12" t="s">
        <v>8315</v>
      </c>
      <c r="R3168" s="13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245"/>
        <v>116</v>
      </c>
      <c r="P3169">
        <f t="shared" si="246"/>
        <v>63.36</v>
      </c>
      <c r="Q3169" s="12" t="s">
        <v>8315</v>
      </c>
      <c r="R3169" s="13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5"/>
        <v>124</v>
      </c>
      <c r="P3170">
        <f t="shared" si="246"/>
        <v>50.9</v>
      </c>
      <c r="Q3170" s="12" t="s">
        <v>8315</v>
      </c>
      <c r="R3170" s="13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5"/>
        <v>103</v>
      </c>
      <c r="P3171">
        <f t="shared" si="246"/>
        <v>100.5</v>
      </c>
      <c r="Q3171" s="12" t="s">
        <v>8315</v>
      </c>
      <c r="R3171" s="13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5"/>
        <v>112</v>
      </c>
      <c r="P3172">
        <f t="shared" si="246"/>
        <v>31.62</v>
      </c>
      <c r="Q3172" s="12" t="s">
        <v>8315</v>
      </c>
      <c r="R3172" s="13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5"/>
        <v>109</v>
      </c>
      <c r="P3173">
        <f t="shared" si="246"/>
        <v>65.099999999999994</v>
      </c>
      <c r="Q3173" s="12" t="s">
        <v>8315</v>
      </c>
      <c r="R3173" s="1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5"/>
        <v>115</v>
      </c>
      <c r="P3174">
        <f t="shared" si="246"/>
        <v>79.31</v>
      </c>
      <c r="Q3174" s="12" t="s">
        <v>8315</v>
      </c>
      <c r="R3174" s="13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5"/>
        <v>103</v>
      </c>
      <c r="P3175">
        <f t="shared" si="246"/>
        <v>139.19</v>
      </c>
      <c r="Q3175" s="12" t="s">
        <v>8315</v>
      </c>
      <c r="R3175" s="13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5"/>
        <v>101</v>
      </c>
      <c r="P3176">
        <f t="shared" si="246"/>
        <v>131.91</v>
      </c>
      <c r="Q3176" s="12" t="s">
        <v>8315</v>
      </c>
      <c r="R3176" s="13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5"/>
        <v>110</v>
      </c>
      <c r="P3177">
        <f t="shared" si="246"/>
        <v>91.3</v>
      </c>
      <c r="Q3177" s="12" t="s">
        <v>8315</v>
      </c>
      <c r="R3177" s="13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5"/>
        <v>115</v>
      </c>
      <c r="P3178">
        <f t="shared" si="246"/>
        <v>39.67</v>
      </c>
      <c r="Q3178" s="12" t="s">
        <v>8315</v>
      </c>
      <c r="R3178" s="13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5"/>
        <v>117</v>
      </c>
      <c r="P3179">
        <f t="shared" si="246"/>
        <v>57.55</v>
      </c>
      <c r="Q3179" s="12" t="s">
        <v>8315</v>
      </c>
      <c r="R3179" s="13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5"/>
        <v>172</v>
      </c>
      <c r="P3180">
        <f t="shared" si="246"/>
        <v>33.03</v>
      </c>
      <c r="Q3180" s="12" t="s">
        <v>8315</v>
      </c>
      <c r="R3180" s="13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5"/>
        <v>114</v>
      </c>
      <c r="P3181">
        <f t="shared" si="246"/>
        <v>77.34</v>
      </c>
      <c r="Q3181" s="12" t="s">
        <v>8315</v>
      </c>
      <c r="R3181" s="13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5"/>
        <v>120</v>
      </c>
      <c r="P3182">
        <f t="shared" si="246"/>
        <v>31.93</v>
      </c>
      <c r="Q3182" s="12" t="s">
        <v>8315</v>
      </c>
      <c r="R3182" s="13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5"/>
        <v>109</v>
      </c>
      <c r="P3183">
        <f t="shared" si="246"/>
        <v>36.33</v>
      </c>
      <c r="Q3183" s="12" t="s">
        <v>8315</v>
      </c>
      <c r="R3183" s="1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5"/>
        <v>101</v>
      </c>
      <c r="P3184">
        <f t="shared" si="246"/>
        <v>46.77</v>
      </c>
      <c r="Q3184" s="12" t="s">
        <v>8315</v>
      </c>
      <c r="R3184" s="13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5"/>
        <v>109</v>
      </c>
      <c r="P3185">
        <f t="shared" si="246"/>
        <v>40.07</v>
      </c>
      <c r="Q3185" s="12" t="s">
        <v>8315</v>
      </c>
      <c r="R3185" s="13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5"/>
        <v>107</v>
      </c>
      <c r="P3186">
        <f t="shared" si="246"/>
        <v>100.22</v>
      </c>
      <c r="Q3186" s="12" t="s">
        <v>8315</v>
      </c>
      <c r="R3186" s="13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5"/>
        <v>100</v>
      </c>
      <c r="P3187">
        <f t="shared" si="246"/>
        <v>41.67</v>
      </c>
      <c r="Q3187" s="12" t="s">
        <v>8315</v>
      </c>
      <c r="R3187" s="13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5"/>
        <v>102</v>
      </c>
      <c r="P3188">
        <f t="shared" si="246"/>
        <v>46.71</v>
      </c>
      <c r="Q3188" s="12" t="s">
        <v>8315</v>
      </c>
      <c r="R3188" s="13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5"/>
        <v>116</v>
      </c>
      <c r="P3189">
        <f t="shared" si="246"/>
        <v>71.489999999999995</v>
      </c>
      <c r="Q3189" s="12" t="s">
        <v>8315</v>
      </c>
      <c r="R3189" s="13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5"/>
        <v>65</v>
      </c>
      <c r="P3190">
        <f t="shared" si="246"/>
        <v>14.44</v>
      </c>
      <c r="Q3190" s="12" t="s">
        <v>8315</v>
      </c>
      <c r="R3190" s="13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5"/>
        <v>12</v>
      </c>
      <c r="P3191">
        <f t="shared" si="246"/>
        <v>356.84</v>
      </c>
      <c r="Q3191" s="12" t="s">
        <v>8315</v>
      </c>
      <c r="R3191" s="13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5"/>
        <v>0</v>
      </c>
      <c r="P3192">
        <f t="shared" si="246"/>
        <v>0</v>
      </c>
      <c r="Q3192" s="12" t="s">
        <v>8315</v>
      </c>
      <c r="R3192" s="13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5"/>
        <v>4</v>
      </c>
      <c r="P3193">
        <f t="shared" si="246"/>
        <v>37.75</v>
      </c>
      <c r="Q3193" s="12" t="s">
        <v>8315</v>
      </c>
      <c r="R3193" s="1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5"/>
        <v>1</v>
      </c>
      <c r="P3194">
        <f t="shared" si="246"/>
        <v>12.75</v>
      </c>
      <c r="Q3194" s="12" t="s">
        <v>8315</v>
      </c>
      <c r="R3194" s="13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5"/>
        <v>12</v>
      </c>
      <c r="P3195">
        <f t="shared" si="246"/>
        <v>24.46</v>
      </c>
      <c r="Q3195" s="12" t="s">
        <v>8315</v>
      </c>
      <c r="R3195" s="13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5"/>
        <v>0</v>
      </c>
      <c r="P3196">
        <f t="shared" si="246"/>
        <v>0</v>
      </c>
      <c r="Q3196" s="12" t="s">
        <v>8315</v>
      </c>
      <c r="R3196" s="13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5"/>
        <v>59</v>
      </c>
      <c r="P3197">
        <f t="shared" si="246"/>
        <v>53.08</v>
      </c>
      <c r="Q3197" s="12" t="s">
        <v>8315</v>
      </c>
      <c r="R3197" s="13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5"/>
        <v>0</v>
      </c>
      <c r="P3198">
        <f t="shared" si="246"/>
        <v>300</v>
      </c>
      <c r="Q3198" s="12" t="s">
        <v>8315</v>
      </c>
      <c r="R3198" s="13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5"/>
        <v>11</v>
      </c>
      <c r="P3199">
        <f t="shared" si="246"/>
        <v>286.25</v>
      </c>
      <c r="Q3199" s="12" t="s">
        <v>8315</v>
      </c>
      <c r="R3199" s="13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5"/>
        <v>0</v>
      </c>
      <c r="P3200">
        <f t="shared" si="246"/>
        <v>36.67</v>
      </c>
      <c r="Q3200" s="12" t="s">
        <v>8315</v>
      </c>
      <c r="R3200" s="13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5"/>
        <v>52</v>
      </c>
      <c r="P3201">
        <f t="shared" si="246"/>
        <v>49.21</v>
      </c>
      <c r="Q3201" s="12" t="s">
        <v>8315</v>
      </c>
      <c r="R3201" s="13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245"/>
        <v>0</v>
      </c>
      <c r="P3202">
        <f t="shared" si="246"/>
        <v>1</v>
      </c>
      <c r="Q3202" s="12" t="s">
        <v>8315</v>
      </c>
      <c r="R3202" s="13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ref="O3203:O3266" si="250">IFERROR(ROUND(E3203/D3203*100,0),0)</f>
        <v>1</v>
      </c>
      <c r="P3203">
        <f t="shared" ref="P3203:P3266" si="251">IFERROR(ROUND(E3203/L3203,2),0)</f>
        <v>12.5</v>
      </c>
      <c r="Q3203" s="12" t="s">
        <v>8315</v>
      </c>
      <c r="R3203" s="1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50"/>
        <v>55</v>
      </c>
      <c r="P3204">
        <f t="shared" si="251"/>
        <v>109.04</v>
      </c>
      <c r="Q3204" s="12" t="s">
        <v>8315</v>
      </c>
      <c r="R3204" s="13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50"/>
        <v>25</v>
      </c>
      <c r="P3205">
        <f t="shared" si="251"/>
        <v>41.67</v>
      </c>
      <c r="Q3205" s="12" t="s">
        <v>8315</v>
      </c>
      <c r="R3205" s="13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50"/>
        <v>0</v>
      </c>
      <c r="P3206">
        <f t="shared" si="251"/>
        <v>0</v>
      </c>
      <c r="Q3206" s="12" t="s">
        <v>8315</v>
      </c>
      <c r="R3206" s="13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50"/>
        <v>3</v>
      </c>
      <c r="P3207">
        <f t="shared" si="251"/>
        <v>22.75</v>
      </c>
      <c r="Q3207" s="12" t="s">
        <v>8315</v>
      </c>
      <c r="R3207" s="13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50"/>
        <v>0</v>
      </c>
      <c r="P3208">
        <f t="shared" si="251"/>
        <v>0</v>
      </c>
      <c r="Q3208" s="12" t="s">
        <v>8315</v>
      </c>
      <c r="R3208" s="13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50"/>
        <v>46</v>
      </c>
      <c r="P3209">
        <f t="shared" si="251"/>
        <v>70.83</v>
      </c>
      <c r="Q3209" s="12" t="s">
        <v>8315</v>
      </c>
      <c r="R3209" s="13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50"/>
        <v>104</v>
      </c>
      <c r="P3210">
        <f t="shared" si="251"/>
        <v>63.11</v>
      </c>
      <c r="Q3210" s="12" t="s">
        <v>8315</v>
      </c>
      <c r="R3210" s="13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50"/>
        <v>119</v>
      </c>
      <c r="P3211">
        <f t="shared" si="251"/>
        <v>50.16</v>
      </c>
      <c r="Q3211" s="12" t="s">
        <v>8315</v>
      </c>
      <c r="R3211" s="13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50"/>
        <v>126</v>
      </c>
      <c r="P3212">
        <f t="shared" si="251"/>
        <v>62.88</v>
      </c>
      <c r="Q3212" s="12" t="s">
        <v>8315</v>
      </c>
      <c r="R3212" s="13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50"/>
        <v>120</v>
      </c>
      <c r="P3213">
        <f t="shared" si="251"/>
        <v>85.53</v>
      </c>
      <c r="Q3213" s="12" t="s">
        <v>8315</v>
      </c>
      <c r="R3213" s="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50"/>
        <v>126</v>
      </c>
      <c r="P3214">
        <f t="shared" si="251"/>
        <v>53.72</v>
      </c>
      <c r="Q3214" s="12" t="s">
        <v>8315</v>
      </c>
      <c r="R3214" s="13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50"/>
        <v>100</v>
      </c>
      <c r="P3215">
        <f t="shared" si="251"/>
        <v>127.81</v>
      </c>
      <c r="Q3215" s="12" t="s">
        <v>8315</v>
      </c>
      <c r="R3215" s="13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50"/>
        <v>102</v>
      </c>
      <c r="P3216">
        <f t="shared" si="251"/>
        <v>106.57</v>
      </c>
      <c r="Q3216" s="12" t="s">
        <v>8315</v>
      </c>
      <c r="R3216" s="13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50"/>
        <v>100</v>
      </c>
      <c r="P3217">
        <f t="shared" si="251"/>
        <v>262.11</v>
      </c>
      <c r="Q3217" s="12" t="s">
        <v>8315</v>
      </c>
      <c r="R3217" s="13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50"/>
        <v>100</v>
      </c>
      <c r="P3218">
        <f t="shared" si="251"/>
        <v>57.17</v>
      </c>
      <c r="Q3218" s="12" t="s">
        <v>8315</v>
      </c>
      <c r="R3218" s="13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50"/>
        <v>116</v>
      </c>
      <c r="P3219">
        <f t="shared" si="251"/>
        <v>50.2</v>
      </c>
      <c r="Q3219" s="12" t="s">
        <v>8315</v>
      </c>
      <c r="R3219" s="13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50"/>
        <v>102</v>
      </c>
      <c r="P3220">
        <f t="shared" si="251"/>
        <v>66.59</v>
      </c>
      <c r="Q3220" s="12" t="s">
        <v>8315</v>
      </c>
      <c r="R3220" s="13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50"/>
        <v>100</v>
      </c>
      <c r="P3221">
        <f t="shared" si="251"/>
        <v>168.25</v>
      </c>
      <c r="Q3221" s="12" t="s">
        <v>8315</v>
      </c>
      <c r="R3221" s="13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50"/>
        <v>101</v>
      </c>
      <c r="P3222">
        <f t="shared" si="251"/>
        <v>256.37</v>
      </c>
      <c r="Q3222" s="12" t="s">
        <v>8315</v>
      </c>
      <c r="R3222" s="13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50"/>
        <v>103</v>
      </c>
      <c r="P3223">
        <f t="shared" si="251"/>
        <v>36.61</v>
      </c>
      <c r="Q3223" s="12" t="s">
        <v>8315</v>
      </c>
      <c r="R3223" s="1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50"/>
        <v>125</v>
      </c>
      <c r="P3224">
        <f t="shared" si="251"/>
        <v>37.14</v>
      </c>
      <c r="Q3224" s="12" t="s">
        <v>8315</v>
      </c>
      <c r="R3224" s="13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50"/>
        <v>110</v>
      </c>
      <c r="P3225">
        <f t="shared" si="251"/>
        <v>45.88</v>
      </c>
      <c r="Q3225" s="12" t="s">
        <v>8315</v>
      </c>
      <c r="R3225" s="13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50"/>
        <v>102</v>
      </c>
      <c r="P3226">
        <f t="shared" si="251"/>
        <v>141.71</v>
      </c>
      <c r="Q3226" s="12" t="s">
        <v>8315</v>
      </c>
      <c r="R3226" s="13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50"/>
        <v>102</v>
      </c>
      <c r="P3227">
        <f t="shared" si="251"/>
        <v>52.49</v>
      </c>
      <c r="Q3227" s="12" t="s">
        <v>8315</v>
      </c>
      <c r="R3227" s="13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50"/>
        <v>104</v>
      </c>
      <c r="P3228">
        <f t="shared" si="251"/>
        <v>59.52</v>
      </c>
      <c r="Q3228" s="12" t="s">
        <v>8315</v>
      </c>
      <c r="R3228" s="13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50"/>
        <v>125</v>
      </c>
      <c r="P3229">
        <f t="shared" si="251"/>
        <v>50</v>
      </c>
      <c r="Q3229" s="12" t="s">
        <v>8315</v>
      </c>
      <c r="R3229" s="13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50"/>
        <v>102</v>
      </c>
      <c r="P3230">
        <f t="shared" si="251"/>
        <v>193.62</v>
      </c>
      <c r="Q3230" s="12" t="s">
        <v>8315</v>
      </c>
      <c r="R3230" s="13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50"/>
        <v>108</v>
      </c>
      <c r="P3231">
        <f t="shared" si="251"/>
        <v>106.8</v>
      </c>
      <c r="Q3231" s="12" t="s">
        <v>8315</v>
      </c>
      <c r="R3231" s="13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50"/>
        <v>110</v>
      </c>
      <c r="P3232">
        <f t="shared" si="251"/>
        <v>77.22</v>
      </c>
      <c r="Q3232" s="12" t="s">
        <v>8315</v>
      </c>
      <c r="R3232" s="13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50"/>
        <v>161</v>
      </c>
      <c r="P3233">
        <f t="shared" si="251"/>
        <v>57.5</v>
      </c>
      <c r="Q3233" s="12" t="s">
        <v>8315</v>
      </c>
      <c r="R3233" s="1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50"/>
        <v>131</v>
      </c>
      <c r="P3234">
        <f t="shared" si="251"/>
        <v>50.46</v>
      </c>
      <c r="Q3234" s="12" t="s">
        <v>8315</v>
      </c>
      <c r="R3234" s="13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50"/>
        <v>119</v>
      </c>
      <c r="P3235">
        <f t="shared" si="251"/>
        <v>97.38</v>
      </c>
      <c r="Q3235" s="12" t="s">
        <v>8315</v>
      </c>
      <c r="R3235" s="13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50"/>
        <v>100</v>
      </c>
      <c r="P3236">
        <f t="shared" si="251"/>
        <v>34.92</v>
      </c>
      <c r="Q3236" s="12" t="s">
        <v>8315</v>
      </c>
      <c r="R3236" s="13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50"/>
        <v>103</v>
      </c>
      <c r="P3237">
        <f t="shared" si="251"/>
        <v>85.53</v>
      </c>
      <c r="Q3237" s="12" t="s">
        <v>8315</v>
      </c>
      <c r="R3237" s="13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50"/>
        <v>101</v>
      </c>
      <c r="P3238">
        <f t="shared" si="251"/>
        <v>182.91</v>
      </c>
      <c r="Q3238" s="12" t="s">
        <v>8315</v>
      </c>
      <c r="R3238" s="13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50"/>
        <v>101</v>
      </c>
      <c r="P3239">
        <f t="shared" si="251"/>
        <v>131.13999999999999</v>
      </c>
      <c r="Q3239" s="12" t="s">
        <v>8315</v>
      </c>
      <c r="R3239" s="13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50"/>
        <v>112</v>
      </c>
      <c r="P3240">
        <f t="shared" si="251"/>
        <v>39.81</v>
      </c>
      <c r="Q3240" s="12" t="s">
        <v>8315</v>
      </c>
      <c r="R3240" s="13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50"/>
        <v>106</v>
      </c>
      <c r="P3241">
        <f t="shared" si="251"/>
        <v>59.7</v>
      </c>
      <c r="Q3241" s="12" t="s">
        <v>8315</v>
      </c>
      <c r="R3241" s="13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50"/>
        <v>101</v>
      </c>
      <c r="P3242">
        <f t="shared" si="251"/>
        <v>88.74</v>
      </c>
      <c r="Q3242" s="12" t="s">
        <v>8315</v>
      </c>
      <c r="R3242" s="13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50"/>
        <v>115</v>
      </c>
      <c r="P3243">
        <f t="shared" si="251"/>
        <v>58.69</v>
      </c>
      <c r="Q3243" s="12" t="s">
        <v>8315</v>
      </c>
      <c r="R3243" s="1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50"/>
        <v>127</v>
      </c>
      <c r="P3244">
        <f t="shared" si="251"/>
        <v>69.569999999999993</v>
      </c>
      <c r="Q3244" s="12" t="s">
        <v>8315</v>
      </c>
      <c r="R3244" s="13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50"/>
        <v>103</v>
      </c>
      <c r="P3245">
        <f t="shared" si="251"/>
        <v>115.87</v>
      </c>
      <c r="Q3245" s="12" t="s">
        <v>8315</v>
      </c>
      <c r="R3245" s="13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50"/>
        <v>103</v>
      </c>
      <c r="P3246">
        <f t="shared" si="251"/>
        <v>23.87</v>
      </c>
      <c r="Q3246" s="12" t="s">
        <v>8315</v>
      </c>
      <c r="R3246" s="13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50"/>
        <v>104</v>
      </c>
      <c r="P3247">
        <f t="shared" si="251"/>
        <v>81.13</v>
      </c>
      <c r="Q3247" s="12" t="s">
        <v>8315</v>
      </c>
      <c r="R3247" s="13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50"/>
        <v>111</v>
      </c>
      <c r="P3248">
        <f t="shared" si="251"/>
        <v>57.63</v>
      </c>
      <c r="Q3248" s="12" t="s">
        <v>8315</v>
      </c>
      <c r="R3248" s="13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50"/>
        <v>106</v>
      </c>
      <c r="P3249">
        <f t="shared" si="251"/>
        <v>46.43</v>
      </c>
      <c r="Q3249" s="12" t="s">
        <v>8315</v>
      </c>
      <c r="R3249" s="13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50"/>
        <v>101</v>
      </c>
      <c r="P3250">
        <f t="shared" si="251"/>
        <v>60.48</v>
      </c>
      <c r="Q3250" s="12" t="s">
        <v>8315</v>
      </c>
      <c r="R3250" s="13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50"/>
        <v>105</v>
      </c>
      <c r="P3251">
        <f t="shared" si="251"/>
        <v>65.58</v>
      </c>
      <c r="Q3251" s="12" t="s">
        <v>8315</v>
      </c>
      <c r="R3251" s="13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50"/>
        <v>102</v>
      </c>
      <c r="P3252">
        <f t="shared" si="251"/>
        <v>119.19</v>
      </c>
      <c r="Q3252" s="12" t="s">
        <v>8315</v>
      </c>
      <c r="R3252" s="13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50"/>
        <v>111</v>
      </c>
      <c r="P3253">
        <f t="shared" si="251"/>
        <v>83.05</v>
      </c>
      <c r="Q3253" s="12" t="s">
        <v>8315</v>
      </c>
      <c r="R3253" s="1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50"/>
        <v>128</v>
      </c>
      <c r="P3254">
        <f t="shared" si="251"/>
        <v>57.52</v>
      </c>
      <c r="Q3254" s="12" t="s">
        <v>8315</v>
      </c>
      <c r="R3254" s="13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50"/>
        <v>102</v>
      </c>
      <c r="P3255">
        <f t="shared" si="251"/>
        <v>177.09</v>
      </c>
      <c r="Q3255" s="12" t="s">
        <v>8315</v>
      </c>
      <c r="R3255" s="13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50"/>
        <v>101</v>
      </c>
      <c r="P3256">
        <f t="shared" si="251"/>
        <v>70.77</v>
      </c>
      <c r="Q3256" s="12" t="s">
        <v>8315</v>
      </c>
      <c r="R3256" s="13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50"/>
        <v>175</v>
      </c>
      <c r="P3257">
        <f t="shared" si="251"/>
        <v>29.17</v>
      </c>
      <c r="Q3257" s="12" t="s">
        <v>8315</v>
      </c>
      <c r="R3257" s="13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50"/>
        <v>128</v>
      </c>
      <c r="P3258">
        <f t="shared" si="251"/>
        <v>72.760000000000005</v>
      </c>
      <c r="Q3258" s="12" t="s">
        <v>8315</v>
      </c>
      <c r="R3258" s="13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50"/>
        <v>106</v>
      </c>
      <c r="P3259">
        <f t="shared" si="251"/>
        <v>51.85</v>
      </c>
      <c r="Q3259" s="12" t="s">
        <v>8315</v>
      </c>
      <c r="R3259" s="13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50"/>
        <v>105</v>
      </c>
      <c r="P3260">
        <f t="shared" si="251"/>
        <v>98.2</v>
      </c>
      <c r="Q3260" s="12" t="s">
        <v>8315</v>
      </c>
      <c r="R3260" s="13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50"/>
        <v>106</v>
      </c>
      <c r="P3261">
        <f t="shared" si="251"/>
        <v>251.74</v>
      </c>
      <c r="Q3261" s="12" t="s">
        <v>8315</v>
      </c>
      <c r="R3261" s="13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50"/>
        <v>109</v>
      </c>
      <c r="P3262">
        <f t="shared" si="251"/>
        <v>74.819999999999993</v>
      </c>
      <c r="Q3262" s="12" t="s">
        <v>8315</v>
      </c>
      <c r="R3262" s="13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50"/>
        <v>100</v>
      </c>
      <c r="P3263">
        <f t="shared" si="251"/>
        <v>67.650000000000006</v>
      </c>
      <c r="Q3263" s="12" t="s">
        <v>8315</v>
      </c>
      <c r="R3263" s="1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50"/>
        <v>103</v>
      </c>
      <c r="P3264">
        <f t="shared" si="251"/>
        <v>93.81</v>
      </c>
      <c r="Q3264" s="12" t="s">
        <v>8315</v>
      </c>
      <c r="R3264" s="13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50"/>
        <v>112</v>
      </c>
      <c r="P3265">
        <f t="shared" si="251"/>
        <v>41.24</v>
      </c>
      <c r="Q3265" s="12" t="s">
        <v>8315</v>
      </c>
      <c r="R3265" s="13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50"/>
        <v>103</v>
      </c>
      <c r="P3266">
        <f t="shared" si="251"/>
        <v>52.55</v>
      </c>
      <c r="Q3266" s="12" t="s">
        <v>8315</v>
      </c>
      <c r="R3266" s="13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ref="O3267:O3330" si="255">IFERROR(ROUND(E3267/D3267*100,0),0)</f>
        <v>164</v>
      </c>
      <c r="P3267">
        <f t="shared" ref="P3267:P3330" si="256">IFERROR(ROUND(E3267/L3267,2),0)</f>
        <v>70.290000000000006</v>
      </c>
      <c r="Q3267" s="12" t="s">
        <v>8315</v>
      </c>
      <c r="R3267" s="13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5"/>
        <v>131</v>
      </c>
      <c r="P3268">
        <f t="shared" si="256"/>
        <v>48.33</v>
      </c>
      <c r="Q3268" s="12" t="s">
        <v>8315</v>
      </c>
      <c r="R3268" s="13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5"/>
        <v>102</v>
      </c>
      <c r="P3269">
        <f t="shared" si="256"/>
        <v>53.18</v>
      </c>
      <c r="Q3269" s="12" t="s">
        <v>8315</v>
      </c>
      <c r="R3269" s="13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5"/>
        <v>128</v>
      </c>
      <c r="P3270">
        <f t="shared" si="256"/>
        <v>60.95</v>
      </c>
      <c r="Q3270" s="12" t="s">
        <v>8315</v>
      </c>
      <c r="R3270" s="13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5"/>
        <v>102</v>
      </c>
      <c r="P3271">
        <f t="shared" si="256"/>
        <v>116</v>
      </c>
      <c r="Q3271" s="12" t="s">
        <v>8315</v>
      </c>
      <c r="R3271" s="13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5"/>
        <v>102</v>
      </c>
      <c r="P3272">
        <f t="shared" si="256"/>
        <v>61</v>
      </c>
      <c r="Q3272" s="12" t="s">
        <v>8315</v>
      </c>
      <c r="R3272" s="13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5"/>
        <v>130</v>
      </c>
      <c r="P3273">
        <f t="shared" si="256"/>
        <v>38.24</v>
      </c>
      <c r="Q3273" s="12" t="s">
        <v>8315</v>
      </c>
      <c r="R3273" s="1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5"/>
        <v>154</v>
      </c>
      <c r="P3274">
        <f t="shared" si="256"/>
        <v>106.5</v>
      </c>
      <c r="Q3274" s="12" t="s">
        <v>8315</v>
      </c>
      <c r="R3274" s="13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5"/>
        <v>107</v>
      </c>
      <c r="P3275">
        <f t="shared" si="256"/>
        <v>204.57</v>
      </c>
      <c r="Q3275" s="12" t="s">
        <v>8315</v>
      </c>
      <c r="R3275" s="13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5"/>
        <v>101</v>
      </c>
      <c r="P3276">
        <f t="shared" si="256"/>
        <v>54.91</v>
      </c>
      <c r="Q3276" s="12" t="s">
        <v>8315</v>
      </c>
      <c r="R3276" s="13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5"/>
        <v>100</v>
      </c>
      <c r="P3277">
        <f t="shared" si="256"/>
        <v>150.41999999999999</v>
      </c>
      <c r="Q3277" s="12" t="s">
        <v>8315</v>
      </c>
      <c r="R3277" s="13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5"/>
        <v>117</v>
      </c>
      <c r="P3278">
        <f t="shared" si="256"/>
        <v>52.58</v>
      </c>
      <c r="Q3278" s="12" t="s">
        <v>8315</v>
      </c>
      <c r="R3278" s="13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5"/>
        <v>109</v>
      </c>
      <c r="P3279">
        <f t="shared" si="256"/>
        <v>54.3</v>
      </c>
      <c r="Q3279" s="12" t="s">
        <v>8315</v>
      </c>
      <c r="R3279" s="13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5"/>
        <v>103</v>
      </c>
      <c r="P3280">
        <f t="shared" si="256"/>
        <v>76.03</v>
      </c>
      <c r="Q3280" s="12" t="s">
        <v>8315</v>
      </c>
      <c r="R3280" s="13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5"/>
        <v>114</v>
      </c>
      <c r="P3281">
        <f t="shared" si="256"/>
        <v>105.21</v>
      </c>
      <c r="Q3281" s="12" t="s">
        <v>8315</v>
      </c>
      <c r="R3281" s="13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5"/>
        <v>103</v>
      </c>
      <c r="P3282">
        <f t="shared" si="256"/>
        <v>68.67</v>
      </c>
      <c r="Q3282" s="12" t="s">
        <v>8315</v>
      </c>
      <c r="R3282" s="13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5"/>
        <v>122</v>
      </c>
      <c r="P3283">
        <f t="shared" si="256"/>
        <v>129.36000000000001</v>
      </c>
      <c r="Q3283" s="12" t="s">
        <v>8315</v>
      </c>
      <c r="R3283" s="1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5"/>
        <v>103</v>
      </c>
      <c r="P3284">
        <f t="shared" si="256"/>
        <v>134.26</v>
      </c>
      <c r="Q3284" s="12" t="s">
        <v>8315</v>
      </c>
      <c r="R3284" s="13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5"/>
        <v>105</v>
      </c>
      <c r="P3285">
        <f t="shared" si="256"/>
        <v>17.829999999999998</v>
      </c>
      <c r="Q3285" s="12" t="s">
        <v>8315</v>
      </c>
      <c r="R3285" s="13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5"/>
        <v>102</v>
      </c>
      <c r="P3286">
        <f t="shared" si="256"/>
        <v>203.2</v>
      </c>
      <c r="Q3286" s="12" t="s">
        <v>8315</v>
      </c>
      <c r="R3286" s="13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5"/>
        <v>112</v>
      </c>
      <c r="P3287">
        <f t="shared" si="256"/>
        <v>69.19</v>
      </c>
      <c r="Q3287" s="12" t="s">
        <v>8315</v>
      </c>
      <c r="R3287" s="13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5"/>
        <v>102</v>
      </c>
      <c r="P3288">
        <f t="shared" si="256"/>
        <v>125.12</v>
      </c>
      <c r="Q3288" s="12" t="s">
        <v>8315</v>
      </c>
      <c r="R3288" s="13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5"/>
        <v>100</v>
      </c>
      <c r="P3289">
        <f t="shared" si="256"/>
        <v>73.53</v>
      </c>
      <c r="Q3289" s="12" t="s">
        <v>8315</v>
      </c>
      <c r="R3289" s="13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5"/>
        <v>100</v>
      </c>
      <c r="P3290">
        <f t="shared" si="256"/>
        <v>48.44</v>
      </c>
      <c r="Q3290" s="12" t="s">
        <v>8315</v>
      </c>
      <c r="R3290" s="13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5"/>
        <v>133</v>
      </c>
      <c r="P3291">
        <f t="shared" si="256"/>
        <v>26.61</v>
      </c>
      <c r="Q3291" s="12" t="s">
        <v>8315</v>
      </c>
      <c r="R3291" s="13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5"/>
        <v>121</v>
      </c>
      <c r="P3292">
        <f t="shared" si="256"/>
        <v>33.67</v>
      </c>
      <c r="Q3292" s="12" t="s">
        <v>8315</v>
      </c>
      <c r="R3292" s="13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5"/>
        <v>114</v>
      </c>
      <c r="P3293">
        <f t="shared" si="256"/>
        <v>40.71</v>
      </c>
      <c r="Q3293" s="12" t="s">
        <v>8315</v>
      </c>
      <c r="R3293" s="1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5"/>
        <v>286</v>
      </c>
      <c r="P3294">
        <f t="shared" si="256"/>
        <v>19.27</v>
      </c>
      <c r="Q3294" s="12" t="s">
        <v>8315</v>
      </c>
      <c r="R3294" s="13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5"/>
        <v>170</v>
      </c>
      <c r="P3295">
        <f t="shared" si="256"/>
        <v>84.29</v>
      </c>
      <c r="Q3295" s="12" t="s">
        <v>8315</v>
      </c>
      <c r="R3295" s="13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5"/>
        <v>118</v>
      </c>
      <c r="P3296">
        <f t="shared" si="256"/>
        <v>29.58</v>
      </c>
      <c r="Q3296" s="12" t="s">
        <v>8315</v>
      </c>
      <c r="R3296" s="13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55"/>
        <v>103</v>
      </c>
      <c r="P3297">
        <f t="shared" si="256"/>
        <v>26.67</v>
      </c>
      <c r="Q3297" s="12" t="s">
        <v>8315</v>
      </c>
      <c r="R3297" s="13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5"/>
        <v>144</v>
      </c>
      <c r="P3298">
        <f t="shared" si="256"/>
        <v>45.98</v>
      </c>
      <c r="Q3298" s="12" t="s">
        <v>8315</v>
      </c>
      <c r="R3298" s="13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5"/>
        <v>100</v>
      </c>
      <c r="P3299">
        <f t="shared" si="256"/>
        <v>125.09</v>
      </c>
      <c r="Q3299" s="12" t="s">
        <v>8315</v>
      </c>
      <c r="R3299" s="13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5"/>
        <v>102</v>
      </c>
      <c r="P3300">
        <f t="shared" si="256"/>
        <v>141.29</v>
      </c>
      <c r="Q3300" s="12" t="s">
        <v>8315</v>
      </c>
      <c r="R3300" s="13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5"/>
        <v>116</v>
      </c>
      <c r="P3301">
        <f t="shared" si="256"/>
        <v>55.33</v>
      </c>
      <c r="Q3301" s="12" t="s">
        <v>8315</v>
      </c>
      <c r="R3301" s="13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5"/>
        <v>136</v>
      </c>
      <c r="P3302">
        <f t="shared" si="256"/>
        <v>46.42</v>
      </c>
      <c r="Q3302" s="12" t="s">
        <v>8315</v>
      </c>
      <c r="R3302" s="13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5"/>
        <v>133</v>
      </c>
      <c r="P3303">
        <f t="shared" si="256"/>
        <v>57.2</v>
      </c>
      <c r="Q3303" s="12" t="s">
        <v>8315</v>
      </c>
      <c r="R3303" s="1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5"/>
        <v>103</v>
      </c>
      <c r="P3304">
        <f t="shared" si="256"/>
        <v>173.7</v>
      </c>
      <c r="Q3304" s="12" t="s">
        <v>8315</v>
      </c>
      <c r="R3304" s="13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5"/>
        <v>116</v>
      </c>
      <c r="P3305">
        <f t="shared" si="256"/>
        <v>59.6</v>
      </c>
      <c r="Q3305" s="12" t="s">
        <v>8315</v>
      </c>
      <c r="R3305" s="13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5"/>
        <v>105</v>
      </c>
      <c r="P3306">
        <f t="shared" si="256"/>
        <v>89.59</v>
      </c>
      <c r="Q3306" s="12" t="s">
        <v>8315</v>
      </c>
      <c r="R3306" s="13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5"/>
        <v>102</v>
      </c>
      <c r="P3307">
        <f t="shared" si="256"/>
        <v>204.05</v>
      </c>
      <c r="Q3307" s="12" t="s">
        <v>8315</v>
      </c>
      <c r="R3307" s="13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5"/>
        <v>175</v>
      </c>
      <c r="P3308">
        <f t="shared" si="256"/>
        <v>48.7</v>
      </c>
      <c r="Q3308" s="12" t="s">
        <v>8315</v>
      </c>
      <c r="R3308" s="13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5"/>
        <v>107</v>
      </c>
      <c r="P3309">
        <f t="shared" si="256"/>
        <v>53.34</v>
      </c>
      <c r="Q3309" s="12" t="s">
        <v>8315</v>
      </c>
      <c r="R3309" s="13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5"/>
        <v>122</v>
      </c>
      <c r="P3310">
        <f t="shared" si="256"/>
        <v>75.09</v>
      </c>
      <c r="Q3310" s="12" t="s">
        <v>8315</v>
      </c>
      <c r="R3310" s="13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5"/>
        <v>159</v>
      </c>
      <c r="P3311">
        <f t="shared" si="256"/>
        <v>18</v>
      </c>
      <c r="Q3311" s="12" t="s">
        <v>8315</v>
      </c>
      <c r="R3311" s="13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5"/>
        <v>100</v>
      </c>
      <c r="P3312">
        <f t="shared" si="256"/>
        <v>209.84</v>
      </c>
      <c r="Q3312" s="12" t="s">
        <v>8315</v>
      </c>
      <c r="R3312" s="13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5"/>
        <v>110</v>
      </c>
      <c r="P3313">
        <f t="shared" si="256"/>
        <v>61.02</v>
      </c>
      <c r="Q3313" s="12" t="s">
        <v>8315</v>
      </c>
      <c r="R3313" s="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5"/>
        <v>100</v>
      </c>
      <c r="P3314">
        <f t="shared" si="256"/>
        <v>61</v>
      </c>
      <c r="Q3314" s="12" t="s">
        <v>8315</v>
      </c>
      <c r="R3314" s="13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5"/>
        <v>116</v>
      </c>
      <c r="P3315">
        <f t="shared" si="256"/>
        <v>80.03</v>
      </c>
      <c r="Q3315" s="12" t="s">
        <v>8315</v>
      </c>
      <c r="R3315" s="13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5"/>
        <v>211</v>
      </c>
      <c r="P3316">
        <f t="shared" si="256"/>
        <v>29.07</v>
      </c>
      <c r="Q3316" s="12" t="s">
        <v>8315</v>
      </c>
      <c r="R3316" s="13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5"/>
        <v>110</v>
      </c>
      <c r="P3317">
        <f t="shared" si="256"/>
        <v>49.44</v>
      </c>
      <c r="Q3317" s="12" t="s">
        <v>8315</v>
      </c>
      <c r="R3317" s="13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5"/>
        <v>100</v>
      </c>
      <c r="P3318">
        <f t="shared" si="256"/>
        <v>93.98</v>
      </c>
      <c r="Q3318" s="12" t="s">
        <v>8315</v>
      </c>
      <c r="R3318" s="13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5"/>
        <v>106</v>
      </c>
      <c r="P3319">
        <f t="shared" si="256"/>
        <v>61.94</v>
      </c>
      <c r="Q3319" s="12" t="s">
        <v>8315</v>
      </c>
      <c r="R3319" s="13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5"/>
        <v>126</v>
      </c>
      <c r="P3320">
        <f t="shared" si="256"/>
        <v>78.5</v>
      </c>
      <c r="Q3320" s="12" t="s">
        <v>8315</v>
      </c>
      <c r="R3320" s="13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5"/>
        <v>108</v>
      </c>
      <c r="P3321">
        <f t="shared" si="256"/>
        <v>33.75</v>
      </c>
      <c r="Q3321" s="12" t="s">
        <v>8315</v>
      </c>
      <c r="R3321" s="13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5"/>
        <v>101</v>
      </c>
      <c r="P3322">
        <f t="shared" si="256"/>
        <v>66.45</v>
      </c>
      <c r="Q3322" s="12" t="s">
        <v>8315</v>
      </c>
      <c r="R3322" s="13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5"/>
        <v>107</v>
      </c>
      <c r="P3323">
        <f t="shared" si="256"/>
        <v>35.799999999999997</v>
      </c>
      <c r="Q3323" s="12" t="s">
        <v>8315</v>
      </c>
      <c r="R3323" s="1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5"/>
        <v>102</v>
      </c>
      <c r="P3324">
        <f t="shared" si="256"/>
        <v>145.65</v>
      </c>
      <c r="Q3324" s="12" t="s">
        <v>8315</v>
      </c>
      <c r="R3324" s="13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5"/>
        <v>126</v>
      </c>
      <c r="P3325">
        <f t="shared" si="256"/>
        <v>25.69</v>
      </c>
      <c r="Q3325" s="12" t="s">
        <v>8315</v>
      </c>
      <c r="R3325" s="13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5"/>
        <v>102</v>
      </c>
      <c r="P3326">
        <f t="shared" si="256"/>
        <v>152.5</v>
      </c>
      <c r="Q3326" s="12" t="s">
        <v>8315</v>
      </c>
      <c r="R3326" s="13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5"/>
        <v>113</v>
      </c>
      <c r="P3327">
        <f t="shared" si="256"/>
        <v>30</v>
      </c>
      <c r="Q3327" s="12" t="s">
        <v>8315</v>
      </c>
      <c r="R3327" s="13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5"/>
        <v>101</v>
      </c>
      <c r="P3328">
        <f t="shared" si="256"/>
        <v>142.28</v>
      </c>
      <c r="Q3328" s="12" t="s">
        <v>8315</v>
      </c>
      <c r="R3328" s="13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5"/>
        <v>101</v>
      </c>
      <c r="P3329">
        <f t="shared" si="256"/>
        <v>24.55</v>
      </c>
      <c r="Q3329" s="12" t="s">
        <v>8315</v>
      </c>
      <c r="R3329" s="13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55"/>
        <v>146</v>
      </c>
      <c r="P3330">
        <f t="shared" si="256"/>
        <v>292.77999999999997</v>
      </c>
      <c r="Q3330" s="12" t="s">
        <v>8315</v>
      </c>
      <c r="R3330" s="13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ref="O3331:O3394" si="260">IFERROR(ROUND(E3331/D3331*100,0),0)</f>
        <v>117</v>
      </c>
      <c r="P3331">
        <f t="shared" ref="P3331:P3394" si="261">IFERROR(ROUND(E3331/L3331,2),0)</f>
        <v>44.92</v>
      </c>
      <c r="Q3331" s="12" t="s">
        <v>8315</v>
      </c>
      <c r="R3331" s="13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60"/>
        <v>106</v>
      </c>
      <c r="P3332">
        <f t="shared" si="261"/>
        <v>23.1</v>
      </c>
      <c r="Q3332" s="12" t="s">
        <v>8315</v>
      </c>
      <c r="R3332" s="13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60"/>
        <v>105</v>
      </c>
      <c r="P3333">
        <f t="shared" si="261"/>
        <v>80.400000000000006</v>
      </c>
      <c r="Q3333" s="12" t="s">
        <v>8315</v>
      </c>
      <c r="R3333" s="1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60"/>
        <v>100</v>
      </c>
      <c r="P3334">
        <f t="shared" si="261"/>
        <v>72.290000000000006</v>
      </c>
      <c r="Q3334" s="12" t="s">
        <v>8315</v>
      </c>
      <c r="R3334" s="13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60"/>
        <v>105</v>
      </c>
      <c r="P3335">
        <f t="shared" si="261"/>
        <v>32.97</v>
      </c>
      <c r="Q3335" s="12" t="s">
        <v>8315</v>
      </c>
      <c r="R3335" s="13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60"/>
        <v>139</v>
      </c>
      <c r="P3336">
        <f t="shared" si="261"/>
        <v>116.65</v>
      </c>
      <c r="Q3336" s="12" t="s">
        <v>8315</v>
      </c>
      <c r="R3336" s="13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60"/>
        <v>100</v>
      </c>
      <c r="P3337">
        <f t="shared" si="261"/>
        <v>79.62</v>
      </c>
      <c r="Q3337" s="12" t="s">
        <v>8315</v>
      </c>
      <c r="R3337" s="13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60"/>
        <v>100</v>
      </c>
      <c r="P3338">
        <f t="shared" si="261"/>
        <v>27.78</v>
      </c>
      <c r="Q3338" s="12" t="s">
        <v>8315</v>
      </c>
      <c r="R3338" s="13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60"/>
        <v>110</v>
      </c>
      <c r="P3339">
        <f t="shared" si="261"/>
        <v>81.03</v>
      </c>
      <c r="Q3339" s="12" t="s">
        <v>8315</v>
      </c>
      <c r="R3339" s="13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60"/>
        <v>102</v>
      </c>
      <c r="P3340">
        <f t="shared" si="261"/>
        <v>136.85</v>
      </c>
      <c r="Q3340" s="12" t="s">
        <v>8315</v>
      </c>
      <c r="R3340" s="13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60"/>
        <v>104</v>
      </c>
      <c r="P3341">
        <f t="shared" si="261"/>
        <v>177.62</v>
      </c>
      <c r="Q3341" s="12" t="s">
        <v>8315</v>
      </c>
      <c r="R3341" s="13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60"/>
        <v>138</v>
      </c>
      <c r="P3342">
        <f t="shared" si="261"/>
        <v>109.08</v>
      </c>
      <c r="Q3342" s="12" t="s">
        <v>8315</v>
      </c>
      <c r="R3342" s="13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60"/>
        <v>100</v>
      </c>
      <c r="P3343">
        <f t="shared" si="261"/>
        <v>119.64</v>
      </c>
      <c r="Q3343" s="12" t="s">
        <v>8315</v>
      </c>
      <c r="R3343" s="1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60"/>
        <v>102</v>
      </c>
      <c r="P3344">
        <f t="shared" si="261"/>
        <v>78.209999999999994</v>
      </c>
      <c r="Q3344" s="12" t="s">
        <v>8315</v>
      </c>
      <c r="R3344" s="13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60"/>
        <v>171</v>
      </c>
      <c r="P3345">
        <f t="shared" si="261"/>
        <v>52.17</v>
      </c>
      <c r="Q3345" s="12" t="s">
        <v>8315</v>
      </c>
      <c r="R3345" s="13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60"/>
        <v>101</v>
      </c>
      <c r="P3346">
        <f t="shared" si="261"/>
        <v>114.13</v>
      </c>
      <c r="Q3346" s="12" t="s">
        <v>8315</v>
      </c>
      <c r="R3346" s="13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60"/>
        <v>130</v>
      </c>
      <c r="P3347">
        <f t="shared" si="261"/>
        <v>50</v>
      </c>
      <c r="Q3347" s="12" t="s">
        <v>8315</v>
      </c>
      <c r="R3347" s="13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60"/>
        <v>110</v>
      </c>
      <c r="P3348">
        <f t="shared" si="261"/>
        <v>91.67</v>
      </c>
      <c r="Q3348" s="12" t="s">
        <v>8315</v>
      </c>
      <c r="R3348" s="13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60"/>
        <v>119</v>
      </c>
      <c r="P3349">
        <f t="shared" si="261"/>
        <v>108.59</v>
      </c>
      <c r="Q3349" s="12" t="s">
        <v>8315</v>
      </c>
      <c r="R3349" s="13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60"/>
        <v>100</v>
      </c>
      <c r="P3350">
        <f t="shared" si="261"/>
        <v>69.819999999999993</v>
      </c>
      <c r="Q3350" s="12" t="s">
        <v>8315</v>
      </c>
      <c r="R3350" s="13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60"/>
        <v>153</v>
      </c>
      <c r="P3351">
        <f t="shared" si="261"/>
        <v>109.57</v>
      </c>
      <c r="Q3351" s="12" t="s">
        <v>8315</v>
      </c>
      <c r="R3351" s="13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60"/>
        <v>104</v>
      </c>
      <c r="P3352">
        <f t="shared" si="261"/>
        <v>71.67</v>
      </c>
      <c r="Q3352" s="12" t="s">
        <v>8315</v>
      </c>
      <c r="R3352" s="13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60"/>
        <v>101</v>
      </c>
      <c r="P3353">
        <f t="shared" si="261"/>
        <v>93.61</v>
      </c>
      <c r="Q3353" s="12" t="s">
        <v>8315</v>
      </c>
      <c r="R3353" s="1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60"/>
        <v>108</v>
      </c>
      <c r="P3354">
        <f t="shared" si="261"/>
        <v>76.8</v>
      </c>
      <c r="Q3354" s="12" t="s">
        <v>8315</v>
      </c>
      <c r="R3354" s="13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60"/>
        <v>315</v>
      </c>
      <c r="P3355">
        <f t="shared" si="261"/>
        <v>35.799999999999997</v>
      </c>
      <c r="Q3355" s="12" t="s">
        <v>8315</v>
      </c>
      <c r="R3355" s="13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60"/>
        <v>102</v>
      </c>
      <c r="P3356">
        <f t="shared" si="261"/>
        <v>55.6</v>
      </c>
      <c r="Q3356" s="12" t="s">
        <v>8315</v>
      </c>
      <c r="R3356" s="13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60"/>
        <v>126</v>
      </c>
      <c r="P3357">
        <f t="shared" si="261"/>
        <v>147.33000000000001</v>
      </c>
      <c r="Q3357" s="12" t="s">
        <v>8315</v>
      </c>
      <c r="R3357" s="13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60"/>
        <v>101</v>
      </c>
      <c r="P3358">
        <f t="shared" si="261"/>
        <v>56.33</v>
      </c>
      <c r="Q3358" s="12" t="s">
        <v>8315</v>
      </c>
      <c r="R3358" s="13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60"/>
        <v>101</v>
      </c>
      <c r="P3359">
        <f t="shared" si="261"/>
        <v>96.19</v>
      </c>
      <c r="Q3359" s="12" t="s">
        <v>8315</v>
      </c>
      <c r="R3359" s="13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60"/>
        <v>103</v>
      </c>
      <c r="P3360">
        <f t="shared" si="261"/>
        <v>63.57</v>
      </c>
      <c r="Q3360" s="12" t="s">
        <v>8315</v>
      </c>
      <c r="R3360" s="13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60"/>
        <v>106</v>
      </c>
      <c r="P3361">
        <f t="shared" si="261"/>
        <v>184.78</v>
      </c>
      <c r="Q3361" s="12" t="s">
        <v>8315</v>
      </c>
      <c r="R3361" s="13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60"/>
        <v>101</v>
      </c>
      <c r="P3362">
        <f t="shared" si="261"/>
        <v>126.72</v>
      </c>
      <c r="Q3362" s="12" t="s">
        <v>8315</v>
      </c>
      <c r="R3362" s="13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60"/>
        <v>113</v>
      </c>
      <c r="P3363">
        <f t="shared" si="261"/>
        <v>83.43</v>
      </c>
      <c r="Q3363" s="12" t="s">
        <v>8315</v>
      </c>
      <c r="R3363" s="1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60"/>
        <v>218</v>
      </c>
      <c r="P3364">
        <f t="shared" si="261"/>
        <v>54.5</v>
      </c>
      <c r="Q3364" s="12" t="s">
        <v>8315</v>
      </c>
      <c r="R3364" s="13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60"/>
        <v>101</v>
      </c>
      <c r="P3365">
        <f t="shared" si="261"/>
        <v>302.31</v>
      </c>
      <c r="Q3365" s="12" t="s">
        <v>8315</v>
      </c>
      <c r="R3365" s="13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60"/>
        <v>106</v>
      </c>
      <c r="P3366">
        <f t="shared" si="261"/>
        <v>44.14</v>
      </c>
      <c r="Q3366" s="12" t="s">
        <v>8315</v>
      </c>
      <c r="R3366" s="13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60"/>
        <v>104</v>
      </c>
      <c r="P3367">
        <f t="shared" si="261"/>
        <v>866.67</v>
      </c>
      <c r="Q3367" s="12" t="s">
        <v>8315</v>
      </c>
      <c r="R3367" s="13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60"/>
        <v>221</v>
      </c>
      <c r="P3368">
        <f t="shared" si="261"/>
        <v>61.39</v>
      </c>
      <c r="Q3368" s="12" t="s">
        <v>8315</v>
      </c>
      <c r="R3368" s="13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60"/>
        <v>119</v>
      </c>
      <c r="P3369">
        <f t="shared" si="261"/>
        <v>29.67</v>
      </c>
      <c r="Q3369" s="12" t="s">
        <v>8315</v>
      </c>
      <c r="R3369" s="13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60"/>
        <v>105</v>
      </c>
      <c r="P3370">
        <f t="shared" si="261"/>
        <v>45.48</v>
      </c>
      <c r="Q3370" s="12" t="s">
        <v>8315</v>
      </c>
      <c r="R3370" s="13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60"/>
        <v>104</v>
      </c>
      <c r="P3371">
        <f t="shared" si="261"/>
        <v>96.2</v>
      </c>
      <c r="Q3371" s="12" t="s">
        <v>8315</v>
      </c>
      <c r="R3371" s="13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60"/>
        <v>118</v>
      </c>
      <c r="P3372">
        <f t="shared" si="261"/>
        <v>67.92</v>
      </c>
      <c r="Q3372" s="12" t="s">
        <v>8315</v>
      </c>
      <c r="R3372" s="13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60"/>
        <v>139</v>
      </c>
      <c r="P3373">
        <f t="shared" si="261"/>
        <v>30.78</v>
      </c>
      <c r="Q3373" s="12" t="s">
        <v>8315</v>
      </c>
      <c r="R3373" s="1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60"/>
        <v>104</v>
      </c>
      <c r="P3374">
        <f t="shared" si="261"/>
        <v>38.33</v>
      </c>
      <c r="Q3374" s="12" t="s">
        <v>8315</v>
      </c>
      <c r="R3374" s="13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60"/>
        <v>100</v>
      </c>
      <c r="P3375">
        <f t="shared" si="261"/>
        <v>66.83</v>
      </c>
      <c r="Q3375" s="12" t="s">
        <v>8315</v>
      </c>
      <c r="R3375" s="13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60"/>
        <v>107</v>
      </c>
      <c r="P3376">
        <f t="shared" si="261"/>
        <v>71.73</v>
      </c>
      <c r="Q3376" s="12" t="s">
        <v>8315</v>
      </c>
      <c r="R3376" s="13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60"/>
        <v>100</v>
      </c>
      <c r="P3377">
        <f t="shared" si="261"/>
        <v>176.47</v>
      </c>
      <c r="Q3377" s="12" t="s">
        <v>8315</v>
      </c>
      <c r="R3377" s="13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60"/>
        <v>100</v>
      </c>
      <c r="P3378">
        <f t="shared" si="261"/>
        <v>421.11</v>
      </c>
      <c r="Q3378" s="12" t="s">
        <v>8315</v>
      </c>
      <c r="R3378" s="13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60"/>
        <v>101</v>
      </c>
      <c r="P3379">
        <f t="shared" si="261"/>
        <v>104.99</v>
      </c>
      <c r="Q3379" s="12" t="s">
        <v>8315</v>
      </c>
      <c r="R3379" s="13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60"/>
        <v>108</v>
      </c>
      <c r="P3380">
        <f t="shared" si="261"/>
        <v>28.19</v>
      </c>
      <c r="Q3380" s="12" t="s">
        <v>8315</v>
      </c>
      <c r="R3380" s="13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60"/>
        <v>104</v>
      </c>
      <c r="P3381">
        <f t="shared" si="261"/>
        <v>54.55</v>
      </c>
      <c r="Q3381" s="12" t="s">
        <v>8315</v>
      </c>
      <c r="R3381" s="13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60"/>
        <v>104</v>
      </c>
      <c r="P3382">
        <f t="shared" si="261"/>
        <v>111.89</v>
      </c>
      <c r="Q3382" s="12" t="s">
        <v>8315</v>
      </c>
      <c r="R3382" s="13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60"/>
        <v>102</v>
      </c>
      <c r="P3383">
        <f t="shared" si="261"/>
        <v>85.21</v>
      </c>
      <c r="Q3383" s="12" t="s">
        <v>8315</v>
      </c>
      <c r="R3383" s="1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60"/>
        <v>101</v>
      </c>
      <c r="P3384">
        <f t="shared" si="261"/>
        <v>76.650000000000006</v>
      </c>
      <c r="Q3384" s="12" t="s">
        <v>8315</v>
      </c>
      <c r="R3384" s="13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60"/>
        <v>112</v>
      </c>
      <c r="P3385">
        <f t="shared" si="261"/>
        <v>65.17</v>
      </c>
      <c r="Q3385" s="12" t="s">
        <v>8315</v>
      </c>
      <c r="R3385" s="13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60"/>
        <v>100</v>
      </c>
      <c r="P3386">
        <f t="shared" si="261"/>
        <v>93.76</v>
      </c>
      <c r="Q3386" s="12" t="s">
        <v>8315</v>
      </c>
      <c r="R3386" s="13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60"/>
        <v>100</v>
      </c>
      <c r="P3387">
        <f t="shared" si="261"/>
        <v>133.33000000000001</v>
      </c>
      <c r="Q3387" s="12" t="s">
        <v>8315</v>
      </c>
      <c r="R3387" s="13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60"/>
        <v>105</v>
      </c>
      <c r="P3388">
        <f t="shared" si="261"/>
        <v>51.22</v>
      </c>
      <c r="Q3388" s="12" t="s">
        <v>8315</v>
      </c>
      <c r="R3388" s="13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60"/>
        <v>117</v>
      </c>
      <c r="P3389">
        <f t="shared" si="261"/>
        <v>100.17</v>
      </c>
      <c r="Q3389" s="12" t="s">
        <v>8315</v>
      </c>
      <c r="R3389" s="13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60"/>
        <v>104</v>
      </c>
      <c r="P3390">
        <f t="shared" si="261"/>
        <v>34.6</v>
      </c>
      <c r="Q3390" s="12" t="s">
        <v>8315</v>
      </c>
      <c r="R3390" s="13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60"/>
        <v>115</v>
      </c>
      <c r="P3391">
        <f t="shared" si="261"/>
        <v>184.68</v>
      </c>
      <c r="Q3391" s="12" t="s">
        <v>8315</v>
      </c>
      <c r="R3391" s="13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60"/>
        <v>102</v>
      </c>
      <c r="P3392">
        <f t="shared" si="261"/>
        <v>69.819999999999993</v>
      </c>
      <c r="Q3392" s="12" t="s">
        <v>8315</v>
      </c>
      <c r="R3392" s="13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60"/>
        <v>223</v>
      </c>
      <c r="P3393">
        <f t="shared" si="261"/>
        <v>61.94</v>
      </c>
      <c r="Q3393" s="12" t="s">
        <v>8315</v>
      </c>
      <c r="R3393" s="1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60"/>
        <v>100</v>
      </c>
      <c r="P3394">
        <f t="shared" si="261"/>
        <v>41.67</v>
      </c>
      <c r="Q3394" s="12" t="s">
        <v>8315</v>
      </c>
      <c r="R3394" s="13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ref="O3395:O3458" si="265">IFERROR(ROUND(E3395/D3395*100,0),0)</f>
        <v>106</v>
      </c>
      <c r="P3395">
        <f t="shared" ref="P3395:P3458" si="266">IFERROR(ROUND(E3395/L3395,2),0)</f>
        <v>36.07</v>
      </c>
      <c r="Q3395" s="12" t="s">
        <v>8315</v>
      </c>
      <c r="R3395" s="13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65"/>
        <v>142</v>
      </c>
      <c r="P3396">
        <f t="shared" si="266"/>
        <v>29</v>
      </c>
      <c r="Q3396" s="12" t="s">
        <v>8315</v>
      </c>
      <c r="R3396" s="13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65"/>
        <v>184</v>
      </c>
      <c r="P3397">
        <f t="shared" si="266"/>
        <v>24.21</v>
      </c>
      <c r="Q3397" s="12" t="s">
        <v>8315</v>
      </c>
      <c r="R3397" s="13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65"/>
        <v>104</v>
      </c>
      <c r="P3398">
        <f t="shared" si="266"/>
        <v>55.89</v>
      </c>
      <c r="Q3398" s="12" t="s">
        <v>8315</v>
      </c>
      <c r="R3398" s="13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65"/>
        <v>112</v>
      </c>
      <c r="P3399">
        <f t="shared" si="266"/>
        <v>11.67</v>
      </c>
      <c r="Q3399" s="12" t="s">
        <v>8315</v>
      </c>
      <c r="R3399" s="13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65"/>
        <v>111</v>
      </c>
      <c r="P3400">
        <f t="shared" si="266"/>
        <v>68.349999999999994</v>
      </c>
      <c r="Q3400" s="12" t="s">
        <v>8315</v>
      </c>
      <c r="R3400" s="13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65"/>
        <v>104</v>
      </c>
      <c r="P3401">
        <f t="shared" si="266"/>
        <v>27.07</v>
      </c>
      <c r="Q3401" s="12" t="s">
        <v>8315</v>
      </c>
      <c r="R3401" s="13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65"/>
        <v>100</v>
      </c>
      <c r="P3402">
        <f t="shared" si="266"/>
        <v>118.13</v>
      </c>
      <c r="Q3402" s="12" t="s">
        <v>8315</v>
      </c>
      <c r="R3402" s="13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65"/>
        <v>102</v>
      </c>
      <c r="P3403">
        <f t="shared" si="266"/>
        <v>44.76</v>
      </c>
      <c r="Q3403" s="12" t="s">
        <v>8315</v>
      </c>
      <c r="R3403" s="1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65"/>
        <v>110</v>
      </c>
      <c r="P3404">
        <f t="shared" si="266"/>
        <v>99.79</v>
      </c>
      <c r="Q3404" s="12" t="s">
        <v>8315</v>
      </c>
      <c r="R3404" s="13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65"/>
        <v>100</v>
      </c>
      <c r="P3405">
        <f t="shared" si="266"/>
        <v>117.65</v>
      </c>
      <c r="Q3405" s="12" t="s">
        <v>8315</v>
      </c>
      <c r="R3405" s="13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65"/>
        <v>122</v>
      </c>
      <c r="P3406">
        <f t="shared" si="266"/>
        <v>203.33</v>
      </c>
      <c r="Q3406" s="12" t="s">
        <v>8315</v>
      </c>
      <c r="R3406" s="13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65"/>
        <v>138</v>
      </c>
      <c r="P3407">
        <f t="shared" si="266"/>
        <v>28.32</v>
      </c>
      <c r="Q3407" s="12" t="s">
        <v>8315</v>
      </c>
      <c r="R3407" s="13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65"/>
        <v>100</v>
      </c>
      <c r="P3408">
        <f t="shared" si="266"/>
        <v>110.23</v>
      </c>
      <c r="Q3408" s="12" t="s">
        <v>8315</v>
      </c>
      <c r="R3408" s="13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65"/>
        <v>107</v>
      </c>
      <c r="P3409">
        <f t="shared" si="266"/>
        <v>31.97</v>
      </c>
      <c r="Q3409" s="12" t="s">
        <v>8315</v>
      </c>
      <c r="R3409" s="13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65"/>
        <v>211</v>
      </c>
      <c r="P3410">
        <f t="shared" si="266"/>
        <v>58.61</v>
      </c>
      <c r="Q3410" s="12" t="s">
        <v>8315</v>
      </c>
      <c r="R3410" s="13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65"/>
        <v>124</v>
      </c>
      <c r="P3411">
        <f t="shared" si="266"/>
        <v>29.43</v>
      </c>
      <c r="Q3411" s="12" t="s">
        <v>8315</v>
      </c>
      <c r="R3411" s="13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65"/>
        <v>109</v>
      </c>
      <c r="P3412">
        <f t="shared" si="266"/>
        <v>81.38</v>
      </c>
      <c r="Q3412" s="12" t="s">
        <v>8315</v>
      </c>
      <c r="R3412" s="13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65"/>
        <v>104</v>
      </c>
      <c r="P3413">
        <f t="shared" si="266"/>
        <v>199.17</v>
      </c>
      <c r="Q3413" s="12" t="s">
        <v>8315</v>
      </c>
      <c r="R3413" s="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65"/>
        <v>100</v>
      </c>
      <c r="P3414">
        <f t="shared" si="266"/>
        <v>115.38</v>
      </c>
      <c r="Q3414" s="12" t="s">
        <v>8315</v>
      </c>
      <c r="R3414" s="13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65"/>
        <v>130</v>
      </c>
      <c r="P3415">
        <f t="shared" si="266"/>
        <v>46.43</v>
      </c>
      <c r="Q3415" s="12" t="s">
        <v>8315</v>
      </c>
      <c r="R3415" s="13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65"/>
        <v>104</v>
      </c>
      <c r="P3416">
        <f t="shared" si="266"/>
        <v>70.569999999999993</v>
      </c>
      <c r="Q3416" s="12" t="s">
        <v>8315</v>
      </c>
      <c r="R3416" s="13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65"/>
        <v>100</v>
      </c>
      <c r="P3417">
        <f t="shared" si="266"/>
        <v>22.22</v>
      </c>
      <c r="Q3417" s="12" t="s">
        <v>8315</v>
      </c>
      <c r="R3417" s="13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65"/>
        <v>120</v>
      </c>
      <c r="P3418">
        <f t="shared" si="266"/>
        <v>159.47</v>
      </c>
      <c r="Q3418" s="12" t="s">
        <v>8315</v>
      </c>
      <c r="R3418" s="13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65"/>
        <v>100</v>
      </c>
      <c r="P3419">
        <f t="shared" si="266"/>
        <v>37.78</v>
      </c>
      <c r="Q3419" s="12" t="s">
        <v>8315</v>
      </c>
      <c r="R3419" s="13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65"/>
        <v>101</v>
      </c>
      <c r="P3420">
        <f t="shared" si="266"/>
        <v>72.05</v>
      </c>
      <c r="Q3420" s="12" t="s">
        <v>8315</v>
      </c>
      <c r="R3420" s="13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65"/>
        <v>107</v>
      </c>
      <c r="P3421">
        <f t="shared" si="266"/>
        <v>63.7</v>
      </c>
      <c r="Q3421" s="12" t="s">
        <v>8315</v>
      </c>
      <c r="R3421" s="13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65"/>
        <v>138</v>
      </c>
      <c r="P3422">
        <f t="shared" si="266"/>
        <v>28.41</v>
      </c>
      <c r="Q3422" s="12" t="s">
        <v>8315</v>
      </c>
      <c r="R3422" s="13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65"/>
        <v>101</v>
      </c>
      <c r="P3423">
        <f t="shared" si="266"/>
        <v>103.21</v>
      </c>
      <c r="Q3423" s="12" t="s">
        <v>8315</v>
      </c>
      <c r="R3423" s="1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65"/>
        <v>109</v>
      </c>
      <c r="P3424">
        <f t="shared" si="266"/>
        <v>71.150000000000006</v>
      </c>
      <c r="Q3424" s="12" t="s">
        <v>8315</v>
      </c>
      <c r="R3424" s="13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65"/>
        <v>140</v>
      </c>
      <c r="P3425">
        <f t="shared" si="266"/>
        <v>35</v>
      </c>
      <c r="Q3425" s="12" t="s">
        <v>8315</v>
      </c>
      <c r="R3425" s="13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65"/>
        <v>104</v>
      </c>
      <c r="P3426">
        <f t="shared" si="266"/>
        <v>81.78</v>
      </c>
      <c r="Q3426" s="12" t="s">
        <v>8315</v>
      </c>
      <c r="R3426" s="13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65"/>
        <v>103</v>
      </c>
      <c r="P3427">
        <f t="shared" si="266"/>
        <v>297.02999999999997</v>
      </c>
      <c r="Q3427" s="12" t="s">
        <v>8315</v>
      </c>
      <c r="R3427" s="13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65"/>
        <v>108</v>
      </c>
      <c r="P3428">
        <f t="shared" si="266"/>
        <v>46.61</v>
      </c>
      <c r="Q3428" s="12" t="s">
        <v>8315</v>
      </c>
      <c r="R3428" s="13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65"/>
        <v>100</v>
      </c>
      <c r="P3429">
        <f t="shared" si="266"/>
        <v>51.72</v>
      </c>
      <c r="Q3429" s="12" t="s">
        <v>8315</v>
      </c>
      <c r="R3429" s="13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65"/>
        <v>103</v>
      </c>
      <c r="P3430">
        <f t="shared" si="266"/>
        <v>40.29</v>
      </c>
      <c r="Q3430" s="12" t="s">
        <v>8315</v>
      </c>
      <c r="R3430" s="13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65"/>
        <v>130</v>
      </c>
      <c r="P3431">
        <f t="shared" si="266"/>
        <v>16.25</v>
      </c>
      <c r="Q3431" s="12" t="s">
        <v>8315</v>
      </c>
      <c r="R3431" s="13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65"/>
        <v>109</v>
      </c>
      <c r="P3432">
        <f t="shared" si="266"/>
        <v>30.15</v>
      </c>
      <c r="Q3432" s="12" t="s">
        <v>8315</v>
      </c>
      <c r="R3432" s="13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65"/>
        <v>100</v>
      </c>
      <c r="P3433">
        <f t="shared" si="266"/>
        <v>95.24</v>
      </c>
      <c r="Q3433" s="12" t="s">
        <v>8315</v>
      </c>
      <c r="R3433" s="1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65"/>
        <v>110</v>
      </c>
      <c r="P3434">
        <f t="shared" si="266"/>
        <v>52.21</v>
      </c>
      <c r="Q3434" s="12" t="s">
        <v>8315</v>
      </c>
      <c r="R3434" s="13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65"/>
        <v>100</v>
      </c>
      <c r="P3435">
        <f t="shared" si="266"/>
        <v>134.15</v>
      </c>
      <c r="Q3435" s="12" t="s">
        <v>8315</v>
      </c>
      <c r="R3435" s="13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65"/>
        <v>106</v>
      </c>
      <c r="P3436">
        <f t="shared" si="266"/>
        <v>62.83</v>
      </c>
      <c r="Q3436" s="12" t="s">
        <v>8315</v>
      </c>
      <c r="R3436" s="13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65"/>
        <v>112</v>
      </c>
      <c r="P3437">
        <f t="shared" si="266"/>
        <v>58.95</v>
      </c>
      <c r="Q3437" s="12" t="s">
        <v>8315</v>
      </c>
      <c r="R3437" s="13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65"/>
        <v>106</v>
      </c>
      <c r="P3438">
        <f t="shared" si="266"/>
        <v>143.11000000000001</v>
      </c>
      <c r="Q3438" s="12" t="s">
        <v>8315</v>
      </c>
      <c r="R3438" s="13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65"/>
        <v>101</v>
      </c>
      <c r="P3439">
        <f t="shared" si="266"/>
        <v>84.17</v>
      </c>
      <c r="Q3439" s="12" t="s">
        <v>8315</v>
      </c>
      <c r="R3439" s="13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65"/>
        <v>104</v>
      </c>
      <c r="P3440">
        <f t="shared" si="266"/>
        <v>186.07</v>
      </c>
      <c r="Q3440" s="12" t="s">
        <v>8315</v>
      </c>
      <c r="R3440" s="13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65"/>
        <v>135</v>
      </c>
      <c r="P3441">
        <f t="shared" si="266"/>
        <v>89.79</v>
      </c>
      <c r="Q3441" s="12" t="s">
        <v>8315</v>
      </c>
      <c r="R3441" s="13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65"/>
        <v>105</v>
      </c>
      <c r="P3442">
        <f t="shared" si="266"/>
        <v>64.16</v>
      </c>
      <c r="Q3442" s="12" t="s">
        <v>8315</v>
      </c>
      <c r="R3442" s="13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65"/>
        <v>103</v>
      </c>
      <c r="P3443">
        <f t="shared" si="266"/>
        <v>59.65</v>
      </c>
      <c r="Q3443" s="12" t="s">
        <v>8315</v>
      </c>
      <c r="R3443" s="1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65"/>
        <v>100</v>
      </c>
      <c r="P3444">
        <f t="shared" si="266"/>
        <v>31.25</v>
      </c>
      <c r="Q3444" s="12" t="s">
        <v>8315</v>
      </c>
      <c r="R3444" s="13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65"/>
        <v>186</v>
      </c>
      <c r="P3445">
        <f t="shared" si="266"/>
        <v>41.22</v>
      </c>
      <c r="Q3445" s="12" t="s">
        <v>8315</v>
      </c>
      <c r="R3445" s="13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65"/>
        <v>289</v>
      </c>
      <c r="P3446">
        <f t="shared" si="266"/>
        <v>43.35</v>
      </c>
      <c r="Q3446" s="12" t="s">
        <v>8315</v>
      </c>
      <c r="R3446" s="13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65"/>
        <v>100</v>
      </c>
      <c r="P3447">
        <f t="shared" si="266"/>
        <v>64.52</v>
      </c>
      <c r="Q3447" s="12" t="s">
        <v>8315</v>
      </c>
      <c r="R3447" s="13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65"/>
        <v>108</v>
      </c>
      <c r="P3448">
        <f t="shared" si="266"/>
        <v>43.28</v>
      </c>
      <c r="Q3448" s="12" t="s">
        <v>8315</v>
      </c>
      <c r="R3448" s="13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65"/>
        <v>108</v>
      </c>
      <c r="P3449">
        <f t="shared" si="266"/>
        <v>77</v>
      </c>
      <c r="Q3449" s="12" t="s">
        <v>8315</v>
      </c>
      <c r="R3449" s="13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65"/>
        <v>110</v>
      </c>
      <c r="P3450">
        <f t="shared" si="266"/>
        <v>51.22</v>
      </c>
      <c r="Q3450" s="12" t="s">
        <v>8315</v>
      </c>
      <c r="R3450" s="13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65"/>
        <v>171</v>
      </c>
      <c r="P3451">
        <f t="shared" si="266"/>
        <v>68.25</v>
      </c>
      <c r="Q3451" s="12" t="s">
        <v>8315</v>
      </c>
      <c r="R3451" s="13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65"/>
        <v>152</v>
      </c>
      <c r="P3452">
        <f t="shared" si="266"/>
        <v>19.489999999999998</v>
      </c>
      <c r="Q3452" s="12" t="s">
        <v>8315</v>
      </c>
      <c r="R3452" s="13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65"/>
        <v>101</v>
      </c>
      <c r="P3453">
        <f t="shared" si="266"/>
        <v>41.13</v>
      </c>
      <c r="Q3453" s="12" t="s">
        <v>8315</v>
      </c>
      <c r="R3453" s="1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65"/>
        <v>153</v>
      </c>
      <c r="P3454">
        <f t="shared" si="266"/>
        <v>41.41</v>
      </c>
      <c r="Q3454" s="12" t="s">
        <v>8315</v>
      </c>
      <c r="R3454" s="13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65"/>
        <v>128</v>
      </c>
      <c r="P3455">
        <f t="shared" si="266"/>
        <v>27.5</v>
      </c>
      <c r="Q3455" s="12" t="s">
        <v>8315</v>
      </c>
      <c r="R3455" s="13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65"/>
        <v>101</v>
      </c>
      <c r="P3456">
        <f t="shared" si="266"/>
        <v>33.57</v>
      </c>
      <c r="Q3456" s="12" t="s">
        <v>8315</v>
      </c>
      <c r="R3456" s="13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65"/>
        <v>101</v>
      </c>
      <c r="P3457">
        <f t="shared" si="266"/>
        <v>145.87</v>
      </c>
      <c r="Q3457" s="12" t="s">
        <v>8315</v>
      </c>
      <c r="R3457" s="13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65"/>
        <v>191</v>
      </c>
      <c r="P3458">
        <f t="shared" si="266"/>
        <v>358.69</v>
      </c>
      <c r="Q3458" s="12" t="s">
        <v>8315</v>
      </c>
      <c r="R3458" s="13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ref="O3459:O3522" si="270">IFERROR(ROUND(E3459/D3459*100,0),0)</f>
        <v>140</v>
      </c>
      <c r="P3459">
        <f t="shared" ref="P3459:P3522" si="271">IFERROR(ROUND(E3459/L3459,2),0)</f>
        <v>50.98</v>
      </c>
      <c r="Q3459" s="12" t="s">
        <v>8315</v>
      </c>
      <c r="R3459" s="13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70"/>
        <v>124</v>
      </c>
      <c r="P3460">
        <f t="shared" si="271"/>
        <v>45.04</v>
      </c>
      <c r="Q3460" s="12" t="s">
        <v>8315</v>
      </c>
      <c r="R3460" s="13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70"/>
        <v>126</v>
      </c>
      <c r="P3461">
        <f t="shared" si="271"/>
        <v>17.53</v>
      </c>
      <c r="Q3461" s="12" t="s">
        <v>8315</v>
      </c>
      <c r="R3461" s="13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70"/>
        <v>190</v>
      </c>
      <c r="P3462">
        <f t="shared" si="271"/>
        <v>50</v>
      </c>
      <c r="Q3462" s="12" t="s">
        <v>8315</v>
      </c>
      <c r="R3462" s="13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70"/>
        <v>139</v>
      </c>
      <c r="P3463">
        <f t="shared" si="271"/>
        <v>57.92</v>
      </c>
      <c r="Q3463" s="12" t="s">
        <v>8315</v>
      </c>
      <c r="R3463" s="1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70"/>
        <v>202</v>
      </c>
      <c r="P3464">
        <f t="shared" si="271"/>
        <v>29.71</v>
      </c>
      <c r="Q3464" s="12" t="s">
        <v>8315</v>
      </c>
      <c r="R3464" s="13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70"/>
        <v>103</v>
      </c>
      <c r="P3465">
        <f t="shared" si="271"/>
        <v>90.68</v>
      </c>
      <c r="Q3465" s="12" t="s">
        <v>8315</v>
      </c>
      <c r="R3465" s="13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70"/>
        <v>102</v>
      </c>
      <c r="P3466">
        <f t="shared" si="271"/>
        <v>55.01</v>
      </c>
      <c r="Q3466" s="12" t="s">
        <v>8315</v>
      </c>
      <c r="R3466" s="13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70"/>
        <v>103</v>
      </c>
      <c r="P3467">
        <f t="shared" si="271"/>
        <v>57.22</v>
      </c>
      <c r="Q3467" s="12" t="s">
        <v>8315</v>
      </c>
      <c r="R3467" s="13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70"/>
        <v>127</v>
      </c>
      <c r="P3468">
        <f t="shared" si="271"/>
        <v>72.95</v>
      </c>
      <c r="Q3468" s="12" t="s">
        <v>8315</v>
      </c>
      <c r="R3468" s="13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70"/>
        <v>101</v>
      </c>
      <c r="P3469">
        <f t="shared" si="271"/>
        <v>64.47</v>
      </c>
      <c r="Q3469" s="12" t="s">
        <v>8315</v>
      </c>
      <c r="R3469" s="13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70"/>
        <v>122</v>
      </c>
      <c r="P3470">
        <f t="shared" si="271"/>
        <v>716.35</v>
      </c>
      <c r="Q3470" s="12" t="s">
        <v>8315</v>
      </c>
      <c r="R3470" s="13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70"/>
        <v>113</v>
      </c>
      <c r="P3471">
        <f t="shared" si="271"/>
        <v>50.4</v>
      </c>
      <c r="Q3471" s="12" t="s">
        <v>8315</v>
      </c>
      <c r="R3471" s="13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70"/>
        <v>150</v>
      </c>
      <c r="P3472">
        <f t="shared" si="271"/>
        <v>41.67</v>
      </c>
      <c r="Q3472" s="12" t="s">
        <v>8315</v>
      </c>
      <c r="R3472" s="13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70"/>
        <v>215</v>
      </c>
      <c r="P3473">
        <f t="shared" si="271"/>
        <v>35.770000000000003</v>
      </c>
      <c r="Q3473" s="12" t="s">
        <v>8315</v>
      </c>
      <c r="R3473" s="1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70"/>
        <v>102</v>
      </c>
      <c r="P3474">
        <f t="shared" si="271"/>
        <v>88.74</v>
      </c>
      <c r="Q3474" s="12" t="s">
        <v>8315</v>
      </c>
      <c r="R3474" s="13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70"/>
        <v>100</v>
      </c>
      <c r="P3475">
        <f t="shared" si="271"/>
        <v>148.47999999999999</v>
      </c>
      <c r="Q3475" s="12" t="s">
        <v>8315</v>
      </c>
      <c r="R3475" s="13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70"/>
        <v>101</v>
      </c>
      <c r="P3476">
        <f t="shared" si="271"/>
        <v>51.79</v>
      </c>
      <c r="Q3476" s="12" t="s">
        <v>8315</v>
      </c>
      <c r="R3476" s="13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70"/>
        <v>113</v>
      </c>
      <c r="P3477">
        <f t="shared" si="271"/>
        <v>20</v>
      </c>
      <c r="Q3477" s="12" t="s">
        <v>8315</v>
      </c>
      <c r="R3477" s="13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70"/>
        <v>104</v>
      </c>
      <c r="P3478">
        <f t="shared" si="271"/>
        <v>52</v>
      </c>
      <c r="Q3478" s="12" t="s">
        <v>8315</v>
      </c>
      <c r="R3478" s="13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70"/>
        <v>115</v>
      </c>
      <c r="P3479">
        <f t="shared" si="271"/>
        <v>53.23</v>
      </c>
      <c r="Q3479" s="12" t="s">
        <v>8315</v>
      </c>
      <c r="R3479" s="13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70"/>
        <v>113</v>
      </c>
      <c r="P3480">
        <f t="shared" si="271"/>
        <v>39.6</v>
      </c>
      <c r="Q3480" s="12" t="s">
        <v>8315</v>
      </c>
      <c r="R3480" s="13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70"/>
        <v>128</v>
      </c>
      <c r="P3481">
        <f t="shared" si="271"/>
        <v>34.25</v>
      </c>
      <c r="Q3481" s="12" t="s">
        <v>8315</v>
      </c>
      <c r="R3481" s="13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70"/>
        <v>143</v>
      </c>
      <c r="P3482">
        <f t="shared" si="271"/>
        <v>164.62</v>
      </c>
      <c r="Q3482" s="12" t="s">
        <v>8315</v>
      </c>
      <c r="R3482" s="13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70"/>
        <v>119</v>
      </c>
      <c r="P3483">
        <f t="shared" si="271"/>
        <v>125.05</v>
      </c>
      <c r="Q3483" s="12" t="s">
        <v>8315</v>
      </c>
      <c r="R3483" s="1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70"/>
        <v>138</v>
      </c>
      <c r="P3484">
        <f t="shared" si="271"/>
        <v>51.88</v>
      </c>
      <c r="Q3484" s="12" t="s">
        <v>8315</v>
      </c>
      <c r="R3484" s="13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70"/>
        <v>160</v>
      </c>
      <c r="P3485">
        <f t="shared" si="271"/>
        <v>40.29</v>
      </c>
      <c r="Q3485" s="12" t="s">
        <v>8315</v>
      </c>
      <c r="R3485" s="13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70"/>
        <v>114</v>
      </c>
      <c r="P3486">
        <f t="shared" si="271"/>
        <v>64.91</v>
      </c>
      <c r="Q3486" s="12" t="s">
        <v>8315</v>
      </c>
      <c r="R3486" s="13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70"/>
        <v>101</v>
      </c>
      <c r="P3487">
        <f t="shared" si="271"/>
        <v>55.33</v>
      </c>
      <c r="Q3487" s="12" t="s">
        <v>8315</v>
      </c>
      <c r="R3487" s="13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70"/>
        <v>155</v>
      </c>
      <c r="P3488">
        <f t="shared" si="271"/>
        <v>83.14</v>
      </c>
      <c r="Q3488" s="12" t="s">
        <v>8315</v>
      </c>
      <c r="R3488" s="13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70"/>
        <v>128</v>
      </c>
      <c r="P3489">
        <f t="shared" si="271"/>
        <v>38.71</v>
      </c>
      <c r="Q3489" s="12" t="s">
        <v>8315</v>
      </c>
      <c r="R3489" s="13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70"/>
        <v>121</v>
      </c>
      <c r="P3490">
        <f t="shared" si="271"/>
        <v>125.38</v>
      </c>
      <c r="Q3490" s="12" t="s">
        <v>8315</v>
      </c>
      <c r="R3490" s="13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70"/>
        <v>113</v>
      </c>
      <c r="P3491">
        <f t="shared" si="271"/>
        <v>78.260000000000005</v>
      </c>
      <c r="Q3491" s="12" t="s">
        <v>8315</v>
      </c>
      <c r="R3491" s="13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70"/>
        <v>128</v>
      </c>
      <c r="P3492">
        <f t="shared" si="271"/>
        <v>47.22</v>
      </c>
      <c r="Q3492" s="12" t="s">
        <v>8315</v>
      </c>
      <c r="R3492" s="13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70"/>
        <v>158</v>
      </c>
      <c r="P3493">
        <f t="shared" si="271"/>
        <v>79.099999999999994</v>
      </c>
      <c r="Q3493" s="12" t="s">
        <v>8315</v>
      </c>
      <c r="R3493" s="1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70"/>
        <v>105</v>
      </c>
      <c r="P3494">
        <f t="shared" si="271"/>
        <v>114.29</v>
      </c>
      <c r="Q3494" s="12" t="s">
        <v>8315</v>
      </c>
      <c r="R3494" s="13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70"/>
        <v>100</v>
      </c>
      <c r="P3495">
        <f t="shared" si="271"/>
        <v>51.72</v>
      </c>
      <c r="Q3495" s="12" t="s">
        <v>8315</v>
      </c>
      <c r="R3495" s="13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70"/>
        <v>100</v>
      </c>
      <c r="P3496">
        <f t="shared" si="271"/>
        <v>30.77</v>
      </c>
      <c r="Q3496" s="12" t="s">
        <v>8315</v>
      </c>
      <c r="R3496" s="13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70"/>
        <v>107</v>
      </c>
      <c r="P3497">
        <f t="shared" si="271"/>
        <v>74.209999999999994</v>
      </c>
      <c r="Q3497" s="12" t="s">
        <v>8315</v>
      </c>
      <c r="R3497" s="13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70"/>
        <v>124</v>
      </c>
      <c r="P3498">
        <f t="shared" si="271"/>
        <v>47.85</v>
      </c>
      <c r="Q3498" s="12" t="s">
        <v>8315</v>
      </c>
      <c r="R3498" s="13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70"/>
        <v>109</v>
      </c>
      <c r="P3499">
        <f t="shared" si="271"/>
        <v>34.409999999999997</v>
      </c>
      <c r="Q3499" s="12" t="s">
        <v>8315</v>
      </c>
      <c r="R3499" s="13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70"/>
        <v>102</v>
      </c>
      <c r="P3500">
        <f t="shared" si="271"/>
        <v>40.24</v>
      </c>
      <c r="Q3500" s="12" t="s">
        <v>8315</v>
      </c>
      <c r="R3500" s="13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70"/>
        <v>106</v>
      </c>
      <c r="P3501">
        <f t="shared" si="271"/>
        <v>60.29</v>
      </c>
      <c r="Q3501" s="12" t="s">
        <v>8315</v>
      </c>
      <c r="R3501" s="13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70"/>
        <v>106</v>
      </c>
      <c r="P3502">
        <f t="shared" si="271"/>
        <v>25.31</v>
      </c>
      <c r="Q3502" s="12" t="s">
        <v>8315</v>
      </c>
      <c r="R3502" s="13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70"/>
        <v>101</v>
      </c>
      <c r="P3503">
        <f t="shared" si="271"/>
        <v>35.950000000000003</v>
      </c>
      <c r="Q3503" s="12" t="s">
        <v>8315</v>
      </c>
      <c r="R3503" s="1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70"/>
        <v>105</v>
      </c>
      <c r="P3504">
        <f t="shared" si="271"/>
        <v>136</v>
      </c>
      <c r="Q3504" s="12" t="s">
        <v>8315</v>
      </c>
      <c r="R3504" s="13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70"/>
        <v>108</v>
      </c>
      <c r="P3505">
        <f t="shared" si="271"/>
        <v>70.760000000000005</v>
      </c>
      <c r="Q3505" s="12" t="s">
        <v>8315</v>
      </c>
      <c r="R3505" s="13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70"/>
        <v>100</v>
      </c>
      <c r="P3506">
        <f t="shared" si="271"/>
        <v>125</v>
      </c>
      <c r="Q3506" s="12" t="s">
        <v>8315</v>
      </c>
      <c r="R3506" s="13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70"/>
        <v>104</v>
      </c>
      <c r="P3507">
        <f t="shared" si="271"/>
        <v>66.510000000000005</v>
      </c>
      <c r="Q3507" s="12" t="s">
        <v>8315</v>
      </c>
      <c r="R3507" s="13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70"/>
        <v>102</v>
      </c>
      <c r="P3508">
        <f t="shared" si="271"/>
        <v>105</v>
      </c>
      <c r="Q3508" s="12" t="s">
        <v>8315</v>
      </c>
      <c r="R3508" s="13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70"/>
        <v>104</v>
      </c>
      <c r="P3509">
        <f t="shared" si="271"/>
        <v>145</v>
      </c>
      <c r="Q3509" s="12" t="s">
        <v>8315</v>
      </c>
      <c r="R3509" s="13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70"/>
        <v>180</v>
      </c>
      <c r="P3510">
        <f t="shared" si="271"/>
        <v>12</v>
      </c>
      <c r="Q3510" s="12" t="s">
        <v>8315</v>
      </c>
      <c r="R3510" s="13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70"/>
        <v>106</v>
      </c>
      <c r="P3511">
        <f t="shared" si="271"/>
        <v>96.67</v>
      </c>
      <c r="Q3511" s="12" t="s">
        <v>8315</v>
      </c>
      <c r="R3511" s="13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70"/>
        <v>101</v>
      </c>
      <c r="P3512">
        <f t="shared" si="271"/>
        <v>60.33</v>
      </c>
      <c r="Q3512" s="12" t="s">
        <v>8315</v>
      </c>
      <c r="R3512" s="13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70"/>
        <v>101</v>
      </c>
      <c r="P3513">
        <f t="shared" si="271"/>
        <v>79.89</v>
      </c>
      <c r="Q3513" s="12" t="s">
        <v>8315</v>
      </c>
      <c r="R3513" s="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70"/>
        <v>100</v>
      </c>
      <c r="P3514">
        <f t="shared" si="271"/>
        <v>58.82</v>
      </c>
      <c r="Q3514" s="12" t="s">
        <v>8315</v>
      </c>
      <c r="R3514" s="13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70"/>
        <v>118</v>
      </c>
      <c r="P3515">
        <f t="shared" si="271"/>
        <v>75.34</v>
      </c>
      <c r="Q3515" s="12" t="s">
        <v>8315</v>
      </c>
      <c r="R3515" s="13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70"/>
        <v>110</v>
      </c>
      <c r="P3516">
        <f t="shared" si="271"/>
        <v>55</v>
      </c>
      <c r="Q3516" s="12" t="s">
        <v>8315</v>
      </c>
      <c r="R3516" s="13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70"/>
        <v>103</v>
      </c>
      <c r="P3517">
        <f t="shared" si="271"/>
        <v>66.959999999999994</v>
      </c>
      <c r="Q3517" s="12" t="s">
        <v>8315</v>
      </c>
      <c r="R3517" s="13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70"/>
        <v>100</v>
      </c>
      <c r="P3518">
        <f t="shared" si="271"/>
        <v>227.27</v>
      </c>
      <c r="Q3518" s="12" t="s">
        <v>8315</v>
      </c>
      <c r="R3518" s="13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70"/>
        <v>100</v>
      </c>
      <c r="P3519">
        <f t="shared" si="271"/>
        <v>307.69</v>
      </c>
      <c r="Q3519" s="12" t="s">
        <v>8315</v>
      </c>
      <c r="R3519" s="13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70"/>
        <v>110</v>
      </c>
      <c r="P3520">
        <f t="shared" si="271"/>
        <v>50.02</v>
      </c>
      <c r="Q3520" s="12" t="s">
        <v>8315</v>
      </c>
      <c r="R3520" s="13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70"/>
        <v>101</v>
      </c>
      <c r="P3521">
        <f t="shared" si="271"/>
        <v>72.39</v>
      </c>
      <c r="Q3521" s="12" t="s">
        <v>8315</v>
      </c>
      <c r="R3521" s="13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70"/>
        <v>101</v>
      </c>
      <c r="P3522">
        <f t="shared" si="271"/>
        <v>95.95</v>
      </c>
      <c r="Q3522" s="12" t="s">
        <v>8315</v>
      </c>
      <c r="R3522" s="13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ref="O3523:O3586" si="275">IFERROR(ROUND(E3523/D3523*100,0),0)</f>
        <v>169</v>
      </c>
      <c r="P3523">
        <f t="shared" ref="P3523:P3586" si="276">IFERROR(ROUND(E3523/L3523,2),0)</f>
        <v>45.62</v>
      </c>
      <c r="Q3523" s="12" t="s">
        <v>8315</v>
      </c>
      <c r="R3523" s="1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75"/>
        <v>100</v>
      </c>
      <c r="P3524">
        <f t="shared" si="276"/>
        <v>41.03</v>
      </c>
      <c r="Q3524" s="12" t="s">
        <v>8315</v>
      </c>
      <c r="R3524" s="13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75"/>
        <v>114</v>
      </c>
      <c r="P3525">
        <f t="shared" si="276"/>
        <v>56.83</v>
      </c>
      <c r="Q3525" s="12" t="s">
        <v>8315</v>
      </c>
      <c r="R3525" s="13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75"/>
        <v>102</v>
      </c>
      <c r="P3526">
        <f t="shared" si="276"/>
        <v>137.24</v>
      </c>
      <c r="Q3526" s="12" t="s">
        <v>8315</v>
      </c>
      <c r="R3526" s="13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75"/>
        <v>106</v>
      </c>
      <c r="P3527">
        <f t="shared" si="276"/>
        <v>75.709999999999994</v>
      </c>
      <c r="Q3527" s="12" t="s">
        <v>8315</v>
      </c>
      <c r="R3527" s="13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75"/>
        <v>102</v>
      </c>
      <c r="P3528">
        <f t="shared" si="276"/>
        <v>99</v>
      </c>
      <c r="Q3528" s="12" t="s">
        <v>8315</v>
      </c>
      <c r="R3528" s="13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75"/>
        <v>117</v>
      </c>
      <c r="P3529">
        <f t="shared" si="276"/>
        <v>81.569999999999993</v>
      </c>
      <c r="Q3529" s="12" t="s">
        <v>8315</v>
      </c>
      <c r="R3529" s="13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75"/>
        <v>101</v>
      </c>
      <c r="P3530">
        <f t="shared" si="276"/>
        <v>45.11</v>
      </c>
      <c r="Q3530" s="12" t="s">
        <v>8315</v>
      </c>
      <c r="R3530" s="13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75"/>
        <v>132</v>
      </c>
      <c r="P3531">
        <f t="shared" si="276"/>
        <v>36.67</v>
      </c>
      <c r="Q3531" s="12" t="s">
        <v>8315</v>
      </c>
      <c r="R3531" s="13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75"/>
        <v>100</v>
      </c>
      <c r="P3532">
        <f t="shared" si="276"/>
        <v>125</v>
      </c>
      <c r="Q3532" s="12" t="s">
        <v>8315</v>
      </c>
      <c r="R3532" s="13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75"/>
        <v>128</v>
      </c>
      <c r="P3533">
        <f t="shared" si="276"/>
        <v>49.23</v>
      </c>
      <c r="Q3533" s="12" t="s">
        <v>8315</v>
      </c>
      <c r="R3533" s="1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75"/>
        <v>119</v>
      </c>
      <c r="P3534">
        <f t="shared" si="276"/>
        <v>42.3</v>
      </c>
      <c r="Q3534" s="12" t="s">
        <v>8315</v>
      </c>
      <c r="R3534" s="13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75"/>
        <v>126</v>
      </c>
      <c r="P3535">
        <f t="shared" si="276"/>
        <v>78.88</v>
      </c>
      <c r="Q3535" s="12" t="s">
        <v>8315</v>
      </c>
      <c r="R3535" s="13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75"/>
        <v>156</v>
      </c>
      <c r="P3536">
        <f t="shared" si="276"/>
        <v>38.28</v>
      </c>
      <c r="Q3536" s="12" t="s">
        <v>8315</v>
      </c>
      <c r="R3536" s="13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75"/>
        <v>103</v>
      </c>
      <c r="P3537">
        <f t="shared" si="276"/>
        <v>44.85</v>
      </c>
      <c r="Q3537" s="12" t="s">
        <v>8315</v>
      </c>
      <c r="R3537" s="13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75"/>
        <v>153</v>
      </c>
      <c r="P3538">
        <f t="shared" si="276"/>
        <v>13.53</v>
      </c>
      <c r="Q3538" s="12" t="s">
        <v>8315</v>
      </c>
      <c r="R3538" s="13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75"/>
        <v>180</v>
      </c>
      <c r="P3539">
        <f t="shared" si="276"/>
        <v>43.5</v>
      </c>
      <c r="Q3539" s="12" t="s">
        <v>8315</v>
      </c>
      <c r="R3539" s="13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75"/>
        <v>128</v>
      </c>
      <c r="P3540">
        <f t="shared" si="276"/>
        <v>30.95</v>
      </c>
      <c r="Q3540" s="12" t="s">
        <v>8315</v>
      </c>
      <c r="R3540" s="13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75"/>
        <v>120</v>
      </c>
      <c r="P3541">
        <f t="shared" si="276"/>
        <v>55.23</v>
      </c>
      <c r="Q3541" s="12" t="s">
        <v>8315</v>
      </c>
      <c r="R3541" s="13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75"/>
        <v>123</v>
      </c>
      <c r="P3542">
        <f t="shared" si="276"/>
        <v>46.13</v>
      </c>
      <c r="Q3542" s="12" t="s">
        <v>8315</v>
      </c>
      <c r="R3542" s="13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75"/>
        <v>105</v>
      </c>
      <c r="P3543">
        <f t="shared" si="276"/>
        <v>39.380000000000003</v>
      </c>
      <c r="Q3543" s="12" t="s">
        <v>8315</v>
      </c>
      <c r="R3543" s="1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75"/>
        <v>102</v>
      </c>
      <c r="P3544">
        <f t="shared" si="276"/>
        <v>66.150000000000006</v>
      </c>
      <c r="Q3544" s="12" t="s">
        <v>8315</v>
      </c>
      <c r="R3544" s="13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75"/>
        <v>105</v>
      </c>
      <c r="P3545">
        <f t="shared" si="276"/>
        <v>54.14</v>
      </c>
      <c r="Q3545" s="12" t="s">
        <v>8315</v>
      </c>
      <c r="R3545" s="13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75"/>
        <v>100</v>
      </c>
      <c r="P3546">
        <f t="shared" si="276"/>
        <v>104.17</v>
      </c>
      <c r="Q3546" s="12" t="s">
        <v>8315</v>
      </c>
      <c r="R3546" s="13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75"/>
        <v>100</v>
      </c>
      <c r="P3547">
        <f t="shared" si="276"/>
        <v>31.38</v>
      </c>
      <c r="Q3547" s="12" t="s">
        <v>8315</v>
      </c>
      <c r="R3547" s="13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75"/>
        <v>102</v>
      </c>
      <c r="P3548">
        <f t="shared" si="276"/>
        <v>59.21</v>
      </c>
      <c r="Q3548" s="12" t="s">
        <v>8315</v>
      </c>
      <c r="R3548" s="13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75"/>
        <v>114</v>
      </c>
      <c r="P3549">
        <f t="shared" si="276"/>
        <v>119.18</v>
      </c>
      <c r="Q3549" s="12" t="s">
        <v>8315</v>
      </c>
      <c r="R3549" s="13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75"/>
        <v>102</v>
      </c>
      <c r="P3550">
        <f t="shared" si="276"/>
        <v>164.62</v>
      </c>
      <c r="Q3550" s="12" t="s">
        <v>8315</v>
      </c>
      <c r="R3550" s="13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75"/>
        <v>102</v>
      </c>
      <c r="P3551">
        <f t="shared" si="276"/>
        <v>24.29</v>
      </c>
      <c r="Q3551" s="12" t="s">
        <v>8315</v>
      </c>
      <c r="R3551" s="13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75"/>
        <v>105</v>
      </c>
      <c r="P3552">
        <f t="shared" si="276"/>
        <v>40.94</v>
      </c>
      <c r="Q3552" s="12" t="s">
        <v>8315</v>
      </c>
      <c r="R3552" s="13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75"/>
        <v>102</v>
      </c>
      <c r="P3553">
        <f t="shared" si="276"/>
        <v>61.1</v>
      </c>
      <c r="Q3553" s="12" t="s">
        <v>8315</v>
      </c>
      <c r="R3553" s="1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75"/>
        <v>100</v>
      </c>
      <c r="P3554">
        <f t="shared" si="276"/>
        <v>38.65</v>
      </c>
      <c r="Q3554" s="12" t="s">
        <v>8315</v>
      </c>
      <c r="R3554" s="13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75"/>
        <v>106</v>
      </c>
      <c r="P3555">
        <f t="shared" si="276"/>
        <v>56.2</v>
      </c>
      <c r="Q3555" s="12" t="s">
        <v>8315</v>
      </c>
      <c r="R3555" s="13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75"/>
        <v>113</v>
      </c>
      <c r="P3556">
        <f t="shared" si="276"/>
        <v>107</v>
      </c>
      <c r="Q3556" s="12" t="s">
        <v>8315</v>
      </c>
      <c r="R3556" s="13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75"/>
        <v>100</v>
      </c>
      <c r="P3557">
        <f t="shared" si="276"/>
        <v>171.43</v>
      </c>
      <c r="Q3557" s="12" t="s">
        <v>8315</v>
      </c>
      <c r="R3557" s="13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75"/>
        <v>100</v>
      </c>
      <c r="P3558">
        <f t="shared" si="276"/>
        <v>110.5</v>
      </c>
      <c r="Q3558" s="12" t="s">
        <v>8315</v>
      </c>
      <c r="R3558" s="13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75"/>
        <v>100</v>
      </c>
      <c r="P3559">
        <f t="shared" si="276"/>
        <v>179.28</v>
      </c>
      <c r="Q3559" s="12" t="s">
        <v>8315</v>
      </c>
      <c r="R3559" s="13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75"/>
        <v>144</v>
      </c>
      <c r="P3560">
        <f t="shared" si="276"/>
        <v>22.91</v>
      </c>
      <c r="Q3560" s="12" t="s">
        <v>8315</v>
      </c>
      <c r="R3560" s="13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75"/>
        <v>104</v>
      </c>
      <c r="P3561">
        <f t="shared" si="276"/>
        <v>43.13</v>
      </c>
      <c r="Q3561" s="12" t="s">
        <v>8315</v>
      </c>
      <c r="R3561" s="13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75"/>
        <v>108</v>
      </c>
      <c r="P3562">
        <f t="shared" si="276"/>
        <v>46.89</v>
      </c>
      <c r="Q3562" s="12" t="s">
        <v>8315</v>
      </c>
      <c r="R3562" s="13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75"/>
        <v>102</v>
      </c>
      <c r="P3563">
        <f t="shared" si="276"/>
        <v>47.41</v>
      </c>
      <c r="Q3563" s="12" t="s">
        <v>8315</v>
      </c>
      <c r="R3563" s="1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75"/>
        <v>149</v>
      </c>
      <c r="P3564">
        <f t="shared" si="276"/>
        <v>15.13</v>
      </c>
      <c r="Q3564" s="12" t="s">
        <v>8315</v>
      </c>
      <c r="R3564" s="13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75"/>
        <v>105</v>
      </c>
      <c r="P3565">
        <f t="shared" si="276"/>
        <v>21.1</v>
      </c>
      <c r="Q3565" s="12" t="s">
        <v>8315</v>
      </c>
      <c r="R3565" s="13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75"/>
        <v>101</v>
      </c>
      <c r="P3566">
        <f t="shared" si="276"/>
        <v>59.12</v>
      </c>
      <c r="Q3566" s="12" t="s">
        <v>8315</v>
      </c>
      <c r="R3566" s="13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75"/>
        <v>131</v>
      </c>
      <c r="P3567">
        <f t="shared" si="276"/>
        <v>97.92</v>
      </c>
      <c r="Q3567" s="12" t="s">
        <v>8315</v>
      </c>
      <c r="R3567" s="13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75"/>
        <v>105</v>
      </c>
      <c r="P3568">
        <f t="shared" si="276"/>
        <v>55.13</v>
      </c>
      <c r="Q3568" s="12" t="s">
        <v>8315</v>
      </c>
      <c r="R3568" s="13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75"/>
        <v>109</v>
      </c>
      <c r="P3569">
        <f t="shared" si="276"/>
        <v>26.54</v>
      </c>
      <c r="Q3569" s="12" t="s">
        <v>8315</v>
      </c>
      <c r="R3569" s="13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75"/>
        <v>111</v>
      </c>
      <c r="P3570">
        <f t="shared" si="276"/>
        <v>58.42</v>
      </c>
      <c r="Q3570" s="12" t="s">
        <v>8315</v>
      </c>
      <c r="R3570" s="13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75"/>
        <v>100</v>
      </c>
      <c r="P3571">
        <f t="shared" si="276"/>
        <v>122.54</v>
      </c>
      <c r="Q3571" s="12" t="s">
        <v>8315</v>
      </c>
      <c r="R3571" s="13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75"/>
        <v>114</v>
      </c>
      <c r="P3572">
        <f t="shared" si="276"/>
        <v>87.96</v>
      </c>
      <c r="Q3572" s="12" t="s">
        <v>8315</v>
      </c>
      <c r="R3572" s="13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75"/>
        <v>122</v>
      </c>
      <c r="P3573">
        <f t="shared" si="276"/>
        <v>73.239999999999995</v>
      </c>
      <c r="Q3573" s="12" t="s">
        <v>8315</v>
      </c>
      <c r="R3573" s="1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75"/>
        <v>100</v>
      </c>
      <c r="P3574">
        <f t="shared" si="276"/>
        <v>55.56</v>
      </c>
      <c r="Q3574" s="12" t="s">
        <v>8315</v>
      </c>
      <c r="R3574" s="13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75"/>
        <v>103</v>
      </c>
      <c r="P3575">
        <f t="shared" si="276"/>
        <v>39.54</v>
      </c>
      <c r="Q3575" s="12" t="s">
        <v>8315</v>
      </c>
      <c r="R3575" s="13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75"/>
        <v>106</v>
      </c>
      <c r="P3576">
        <f t="shared" si="276"/>
        <v>136.78</v>
      </c>
      <c r="Q3576" s="12" t="s">
        <v>8315</v>
      </c>
      <c r="R3576" s="13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75"/>
        <v>101</v>
      </c>
      <c r="P3577">
        <f t="shared" si="276"/>
        <v>99.34</v>
      </c>
      <c r="Q3577" s="12" t="s">
        <v>8315</v>
      </c>
      <c r="R3577" s="13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75"/>
        <v>100</v>
      </c>
      <c r="P3578">
        <f t="shared" si="276"/>
        <v>20</v>
      </c>
      <c r="Q3578" s="12" t="s">
        <v>8315</v>
      </c>
      <c r="R3578" s="13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75"/>
        <v>130</v>
      </c>
      <c r="P3579">
        <f t="shared" si="276"/>
        <v>28.89</v>
      </c>
      <c r="Q3579" s="12" t="s">
        <v>8315</v>
      </c>
      <c r="R3579" s="13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75"/>
        <v>100</v>
      </c>
      <c r="P3580">
        <f t="shared" si="276"/>
        <v>40.549999999999997</v>
      </c>
      <c r="Q3580" s="12" t="s">
        <v>8315</v>
      </c>
      <c r="R3580" s="13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75"/>
        <v>100</v>
      </c>
      <c r="P3581">
        <f t="shared" si="276"/>
        <v>35.71</v>
      </c>
      <c r="Q3581" s="12" t="s">
        <v>8315</v>
      </c>
      <c r="R3581" s="13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75"/>
        <v>114</v>
      </c>
      <c r="P3582">
        <f t="shared" si="276"/>
        <v>37.96</v>
      </c>
      <c r="Q3582" s="12" t="s">
        <v>8315</v>
      </c>
      <c r="R3582" s="13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75"/>
        <v>100</v>
      </c>
      <c r="P3583">
        <f t="shared" si="276"/>
        <v>33.33</v>
      </c>
      <c r="Q3583" s="12" t="s">
        <v>8315</v>
      </c>
      <c r="R3583" s="1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75"/>
        <v>287</v>
      </c>
      <c r="P3584">
        <f t="shared" si="276"/>
        <v>58.57</v>
      </c>
      <c r="Q3584" s="12" t="s">
        <v>8315</v>
      </c>
      <c r="R3584" s="13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75"/>
        <v>109</v>
      </c>
      <c r="P3585">
        <f t="shared" si="276"/>
        <v>135.63</v>
      </c>
      <c r="Q3585" s="12" t="s">
        <v>8315</v>
      </c>
      <c r="R3585" s="13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75"/>
        <v>116</v>
      </c>
      <c r="P3586">
        <f t="shared" si="276"/>
        <v>30.94</v>
      </c>
      <c r="Q3586" s="12" t="s">
        <v>8315</v>
      </c>
      <c r="R3586" s="13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ref="O3587:O3650" si="280">IFERROR(ROUND(E3587/D3587*100,0),0)</f>
        <v>119</v>
      </c>
      <c r="P3587">
        <f t="shared" ref="P3587:P3650" si="281">IFERROR(ROUND(E3587/L3587,2),0)</f>
        <v>176.09</v>
      </c>
      <c r="Q3587" s="12" t="s">
        <v>8315</v>
      </c>
      <c r="R3587" s="13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80"/>
        <v>109</v>
      </c>
      <c r="P3588">
        <f t="shared" si="281"/>
        <v>151.97999999999999</v>
      </c>
      <c r="Q3588" s="12" t="s">
        <v>8315</v>
      </c>
      <c r="R3588" s="13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80"/>
        <v>127</v>
      </c>
      <c r="P3589">
        <f t="shared" si="281"/>
        <v>22.61</v>
      </c>
      <c r="Q3589" s="12" t="s">
        <v>8315</v>
      </c>
      <c r="R3589" s="13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80"/>
        <v>101</v>
      </c>
      <c r="P3590">
        <f t="shared" si="281"/>
        <v>18.27</v>
      </c>
      <c r="Q3590" s="12" t="s">
        <v>8315</v>
      </c>
      <c r="R3590" s="13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80"/>
        <v>128</v>
      </c>
      <c r="P3591">
        <f t="shared" si="281"/>
        <v>82.26</v>
      </c>
      <c r="Q3591" s="12" t="s">
        <v>8315</v>
      </c>
      <c r="R3591" s="13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80"/>
        <v>100</v>
      </c>
      <c r="P3592">
        <f t="shared" si="281"/>
        <v>68.53</v>
      </c>
      <c r="Q3592" s="12" t="s">
        <v>8315</v>
      </c>
      <c r="R3592" s="13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80"/>
        <v>175</v>
      </c>
      <c r="P3593">
        <f t="shared" si="281"/>
        <v>68.06</v>
      </c>
      <c r="Q3593" s="12" t="s">
        <v>8315</v>
      </c>
      <c r="R3593" s="1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80"/>
        <v>127</v>
      </c>
      <c r="P3594">
        <f t="shared" si="281"/>
        <v>72.709999999999994</v>
      </c>
      <c r="Q3594" s="12" t="s">
        <v>8315</v>
      </c>
      <c r="R3594" s="13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80"/>
        <v>111</v>
      </c>
      <c r="P3595">
        <f t="shared" si="281"/>
        <v>77.19</v>
      </c>
      <c r="Q3595" s="12" t="s">
        <v>8315</v>
      </c>
      <c r="R3595" s="13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80"/>
        <v>126</v>
      </c>
      <c r="P3596">
        <f t="shared" si="281"/>
        <v>55.97</v>
      </c>
      <c r="Q3596" s="12" t="s">
        <v>8315</v>
      </c>
      <c r="R3596" s="13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80"/>
        <v>119</v>
      </c>
      <c r="P3597">
        <f t="shared" si="281"/>
        <v>49.69</v>
      </c>
      <c r="Q3597" s="12" t="s">
        <v>8315</v>
      </c>
      <c r="R3597" s="13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80"/>
        <v>108</v>
      </c>
      <c r="P3598">
        <f t="shared" si="281"/>
        <v>79</v>
      </c>
      <c r="Q3598" s="12" t="s">
        <v>8315</v>
      </c>
      <c r="R3598" s="13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80"/>
        <v>103</v>
      </c>
      <c r="P3599">
        <f t="shared" si="281"/>
        <v>77.73</v>
      </c>
      <c r="Q3599" s="12" t="s">
        <v>8315</v>
      </c>
      <c r="R3599" s="13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80"/>
        <v>110</v>
      </c>
      <c r="P3600">
        <f t="shared" si="281"/>
        <v>40.78</v>
      </c>
      <c r="Q3600" s="12" t="s">
        <v>8315</v>
      </c>
      <c r="R3600" s="13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80"/>
        <v>202</v>
      </c>
      <c r="P3601">
        <f t="shared" si="281"/>
        <v>59.41</v>
      </c>
      <c r="Q3601" s="12" t="s">
        <v>8315</v>
      </c>
      <c r="R3601" s="13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80"/>
        <v>130</v>
      </c>
      <c r="P3602">
        <f t="shared" si="281"/>
        <v>3.25</v>
      </c>
      <c r="Q3602" s="12" t="s">
        <v>8315</v>
      </c>
      <c r="R3602" s="13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80"/>
        <v>104</v>
      </c>
      <c r="P3603">
        <f t="shared" si="281"/>
        <v>39.380000000000003</v>
      </c>
      <c r="Q3603" s="12" t="s">
        <v>8315</v>
      </c>
      <c r="R3603" s="1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80"/>
        <v>100</v>
      </c>
      <c r="P3604">
        <f t="shared" si="281"/>
        <v>81.67</v>
      </c>
      <c r="Q3604" s="12" t="s">
        <v>8315</v>
      </c>
      <c r="R3604" s="13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80"/>
        <v>171</v>
      </c>
      <c r="P3605">
        <f t="shared" si="281"/>
        <v>44.91</v>
      </c>
      <c r="Q3605" s="12" t="s">
        <v>8315</v>
      </c>
      <c r="R3605" s="13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80"/>
        <v>113</v>
      </c>
      <c r="P3606">
        <f t="shared" si="281"/>
        <v>49.06</v>
      </c>
      <c r="Q3606" s="12" t="s">
        <v>8315</v>
      </c>
      <c r="R3606" s="13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80"/>
        <v>184</v>
      </c>
      <c r="P3607">
        <f t="shared" si="281"/>
        <v>30.67</v>
      </c>
      <c r="Q3607" s="12" t="s">
        <v>8315</v>
      </c>
      <c r="R3607" s="13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80"/>
        <v>130</v>
      </c>
      <c r="P3608">
        <f t="shared" si="281"/>
        <v>61.06</v>
      </c>
      <c r="Q3608" s="12" t="s">
        <v>8315</v>
      </c>
      <c r="R3608" s="13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80"/>
        <v>105</v>
      </c>
      <c r="P3609">
        <f t="shared" si="281"/>
        <v>29</v>
      </c>
      <c r="Q3609" s="12" t="s">
        <v>8315</v>
      </c>
      <c r="R3609" s="13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80"/>
        <v>100</v>
      </c>
      <c r="P3610">
        <f t="shared" si="281"/>
        <v>29.63</v>
      </c>
      <c r="Q3610" s="12" t="s">
        <v>8315</v>
      </c>
      <c r="R3610" s="13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80"/>
        <v>153</v>
      </c>
      <c r="P3611">
        <f t="shared" si="281"/>
        <v>143.1</v>
      </c>
      <c r="Q3611" s="12" t="s">
        <v>8315</v>
      </c>
      <c r="R3611" s="13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80"/>
        <v>162</v>
      </c>
      <c r="P3612">
        <f t="shared" si="281"/>
        <v>52.35</v>
      </c>
      <c r="Q3612" s="12" t="s">
        <v>8315</v>
      </c>
      <c r="R3612" s="13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80"/>
        <v>136</v>
      </c>
      <c r="P3613">
        <f t="shared" si="281"/>
        <v>66.67</v>
      </c>
      <c r="Q3613" s="12" t="s">
        <v>8315</v>
      </c>
      <c r="R3613" s="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80"/>
        <v>144</v>
      </c>
      <c r="P3614">
        <f t="shared" si="281"/>
        <v>126.67</v>
      </c>
      <c r="Q3614" s="12" t="s">
        <v>8315</v>
      </c>
      <c r="R3614" s="13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80"/>
        <v>100</v>
      </c>
      <c r="P3615">
        <f t="shared" si="281"/>
        <v>62.5</v>
      </c>
      <c r="Q3615" s="12" t="s">
        <v>8315</v>
      </c>
      <c r="R3615" s="13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80"/>
        <v>101</v>
      </c>
      <c r="P3616">
        <f t="shared" si="281"/>
        <v>35.49</v>
      </c>
      <c r="Q3616" s="12" t="s">
        <v>8315</v>
      </c>
      <c r="R3616" s="13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80"/>
        <v>107</v>
      </c>
      <c r="P3617">
        <f t="shared" si="281"/>
        <v>37.08</v>
      </c>
      <c r="Q3617" s="12" t="s">
        <v>8315</v>
      </c>
      <c r="R3617" s="13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80"/>
        <v>125</v>
      </c>
      <c r="P3618">
        <f t="shared" si="281"/>
        <v>69.33</v>
      </c>
      <c r="Q3618" s="12" t="s">
        <v>8315</v>
      </c>
      <c r="R3618" s="13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80"/>
        <v>119</v>
      </c>
      <c r="P3619">
        <f t="shared" si="281"/>
        <v>17.25</v>
      </c>
      <c r="Q3619" s="12" t="s">
        <v>8315</v>
      </c>
      <c r="R3619" s="13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80"/>
        <v>101</v>
      </c>
      <c r="P3620">
        <f t="shared" si="281"/>
        <v>36.07</v>
      </c>
      <c r="Q3620" s="12" t="s">
        <v>8315</v>
      </c>
      <c r="R3620" s="13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80"/>
        <v>113</v>
      </c>
      <c r="P3621">
        <f t="shared" si="281"/>
        <v>66.47</v>
      </c>
      <c r="Q3621" s="12" t="s">
        <v>8315</v>
      </c>
      <c r="R3621" s="13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80"/>
        <v>105</v>
      </c>
      <c r="P3622">
        <f t="shared" si="281"/>
        <v>56.07</v>
      </c>
      <c r="Q3622" s="12" t="s">
        <v>8315</v>
      </c>
      <c r="R3622" s="13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80"/>
        <v>110</v>
      </c>
      <c r="P3623">
        <f t="shared" si="281"/>
        <v>47.03</v>
      </c>
      <c r="Q3623" s="12" t="s">
        <v>8315</v>
      </c>
      <c r="R3623" s="1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80"/>
        <v>100</v>
      </c>
      <c r="P3624">
        <f t="shared" si="281"/>
        <v>47.67</v>
      </c>
      <c r="Q3624" s="12" t="s">
        <v>8315</v>
      </c>
      <c r="R3624" s="13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80"/>
        <v>120</v>
      </c>
      <c r="P3625">
        <f t="shared" si="281"/>
        <v>88.24</v>
      </c>
      <c r="Q3625" s="12" t="s">
        <v>8315</v>
      </c>
      <c r="R3625" s="13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80"/>
        <v>105</v>
      </c>
      <c r="P3626">
        <f t="shared" si="281"/>
        <v>80.72</v>
      </c>
      <c r="Q3626" s="12" t="s">
        <v>8315</v>
      </c>
      <c r="R3626" s="13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80"/>
        <v>103</v>
      </c>
      <c r="P3627">
        <f t="shared" si="281"/>
        <v>39.49</v>
      </c>
      <c r="Q3627" s="12" t="s">
        <v>8315</v>
      </c>
      <c r="R3627" s="13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80"/>
        <v>102</v>
      </c>
      <c r="P3628">
        <f t="shared" si="281"/>
        <v>84.85</v>
      </c>
      <c r="Q3628" s="12" t="s">
        <v>8315</v>
      </c>
      <c r="R3628" s="13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80"/>
        <v>100</v>
      </c>
      <c r="P3629">
        <f t="shared" si="281"/>
        <v>68.97</v>
      </c>
      <c r="Q3629" s="12" t="s">
        <v>8315</v>
      </c>
      <c r="R3629" s="13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80"/>
        <v>0</v>
      </c>
      <c r="P3630">
        <f t="shared" si="281"/>
        <v>0</v>
      </c>
      <c r="Q3630" s="12" t="s">
        <v>8315</v>
      </c>
      <c r="R3630" s="13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80"/>
        <v>0</v>
      </c>
      <c r="P3631">
        <f t="shared" si="281"/>
        <v>1</v>
      </c>
      <c r="Q3631" s="12" t="s">
        <v>8315</v>
      </c>
      <c r="R3631" s="13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80"/>
        <v>0</v>
      </c>
      <c r="P3632">
        <f t="shared" si="281"/>
        <v>1</v>
      </c>
      <c r="Q3632" s="12" t="s">
        <v>8315</v>
      </c>
      <c r="R3632" s="13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80"/>
        <v>51</v>
      </c>
      <c r="P3633">
        <f t="shared" si="281"/>
        <v>147.88</v>
      </c>
      <c r="Q3633" s="12" t="s">
        <v>8315</v>
      </c>
      <c r="R3633" s="1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80"/>
        <v>20</v>
      </c>
      <c r="P3634">
        <f t="shared" si="281"/>
        <v>100</v>
      </c>
      <c r="Q3634" s="12" t="s">
        <v>8315</v>
      </c>
      <c r="R3634" s="13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80"/>
        <v>35</v>
      </c>
      <c r="P3635">
        <f t="shared" si="281"/>
        <v>56.84</v>
      </c>
      <c r="Q3635" s="12" t="s">
        <v>8315</v>
      </c>
      <c r="R3635" s="13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80"/>
        <v>4</v>
      </c>
      <c r="P3636">
        <f t="shared" si="281"/>
        <v>176.94</v>
      </c>
      <c r="Q3636" s="12" t="s">
        <v>8315</v>
      </c>
      <c r="R3636" s="13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80"/>
        <v>36</v>
      </c>
      <c r="P3637">
        <f t="shared" si="281"/>
        <v>127.6</v>
      </c>
      <c r="Q3637" s="12" t="s">
        <v>8315</v>
      </c>
      <c r="R3637" s="13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80"/>
        <v>0</v>
      </c>
      <c r="P3638">
        <f t="shared" si="281"/>
        <v>0</v>
      </c>
      <c r="Q3638" s="12" t="s">
        <v>8315</v>
      </c>
      <c r="R3638" s="13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80"/>
        <v>31</v>
      </c>
      <c r="P3639">
        <f t="shared" si="281"/>
        <v>66.14</v>
      </c>
      <c r="Q3639" s="12" t="s">
        <v>8315</v>
      </c>
      <c r="R3639" s="13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80"/>
        <v>7</v>
      </c>
      <c r="P3640">
        <f t="shared" si="281"/>
        <v>108</v>
      </c>
      <c r="Q3640" s="12" t="s">
        <v>8315</v>
      </c>
      <c r="R3640" s="13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80"/>
        <v>0</v>
      </c>
      <c r="P3641">
        <f t="shared" si="281"/>
        <v>1</v>
      </c>
      <c r="Q3641" s="12" t="s">
        <v>8315</v>
      </c>
      <c r="R3641" s="13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80"/>
        <v>6</v>
      </c>
      <c r="P3642">
        <f t="shared" si="281"/>
        <v>18.329999999999998</v>
      </c>
      <c r="Q3642" s="12" t="s">
        <v>8315</v>
      </c>
      <c r="R3642" s="13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80"/>
        <v>0</v>
      </c>
      <c r="P3643">
        <f t="shared" si="281"/>
        <v>0</v>
      </c>
      <c r="Q3643" s="12" t="s">
        <v>8315</v>
      </c>
      <c r="R3643" s="1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80"/>
        <v>2</v>
      </c>
      <c r="P3644">
        <f t="shared" si="281"/>
        <v>7.5</v>
      </c>
      <c r="Q3644" s="12" t="s">
        <v>8315</v>
      </c>
      <c r="R3644" s="13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80"/>
        <v>0</v>
      </c>
      <c r="P3645">
        <f t="shared" si="281"/>
        <v>0</v>
      </c>
      <c r="Q3645" s="12" t="s">
        <v>8315</v>
      </c>
      <c r="R3645" s="13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80"/>
        <v>16</v>
      </c>
      <c r="P3646">
        <f t="shared" si="281"/>
        <v>68.42</v>
      </c>
      <c r="Q3646" s="12" t="s">
        <v>8315</v>
      </c>
      <c r="R3646" s="13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80"/>
        <v>0</v>
      </c>
      <c r="P3647">
        <f t="shared" si="281"/>
        <v>1</v>
      </c>
      <c r="Q3647" s="12" t="s">
        <v>8315</v>
      </c>
      <c r="R3647" s="13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80"/>
        <v>5</v>
      </c>
      <c r="P3648">
        <f t="shared" si="281"/>
        <v>60.13</v>
      </c>
      <c r="Q3648" s="12" t="s">
        <v>8315</v>
      </c>
      <c r="R3648" s="13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80"/>
        <v>6</v>
      </c>
      <c r="P3649">
        <f t="shared" si="281"/>
        <v>15</v>
      </c>
      <c r="Q3649" s="12" t="s">
        <v>8315</v>
      </c>
      <c r="R3649" s="13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80"/>
        <v>100</v>
      </c>
      <c r="P3650">
        <f t="shared" si="281"/>
        <v>550.04</v>
      </c>
      <c r="Q3650" s="12" t="s">
        <v>8315</v>
      </c>
      <c r="R3650" s="13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ref="O3651:O3714" si="285">IFERROR(ROUND(E3651/D3651*100,0),0)</f>
        <v>104</v>
      </c>
      <c r="P3651">
        <f t="shared" ref="P3651:P3714" si="286">IFERROR(ROUND(E3651/L3651,2),0)</f>
        <v>97.5</v>
      </c>
      <c r="Q3651" s="12" t="s">
        <v>8315</v>
      </c>
      <c r="R3651" s="13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85"/>
        <v>100</v>
      </c>
      <c r="P3652">
        <f t="shared" si="286"/>
        <v>29.41</v>
      </c>
      <c r="Q3652" s="12" t="s">
        <v>8315</v>
      </c>
      <c r="R3652" s="13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85"/>
        <v>104</v>
      </c>
      <c r="P3653">
        <f t="shared" si="286"/>
        <v>57.78</v>
      </c>
      <c r="Q3653" s="12" t="s">
        <v>8315</v>
      </c>
      <c r="R3653" s="1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85"/>
        <v>251</v>
      </c>
      <c r="P3654">
        <f t="shared" si="286"/>
        <v>44.24</v>
      </c>
      <c r="Q3654" s="12" t="s">
        <v>8315</v>
      </c>
      <c r="R3654" s="13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85"/>
        <v>101</v>
      </c>
      <c r="P3655">
        <f t="shared" si="286"/>
        <v>60.91</v>
      </c>
      <c r="Q3655" s="12" t="s">
        <v>8315</v>
      </c>
      <c r="R3655" s="13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85"/>
        <v>174</v>
      </c>
      <c r="P3656">
        <f t="shared" si="286"/>
        <v>68.84</v>
      </c>
      <c r="Q3656" s="12" t="s">
        <v>8315</v>
      </c>
      <c r="R3656" s="13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85"/>
        <v>116</v>
      </c>
      <c r="P3657">
        <f t="shared" si="286"/>
        <v>73.58</v>
      </c>
      <c r="Q3657" s="12" t="s">
        <v>8315</v>
      </c>
      <c r="R3657" s="13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85"/>
        <v>106</v>
      </c>
      <c r="P3658">
        <f t="shared" si="286"/>
        <v>115.02</v>
      </c>
      <c r="Q3658" s="12" t="s">
        <v>8315</v>
      </c>
      <c r="R3658" s="13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85"/>
        <v>111</v>
      </c>
      <c r="P3659">
        <f t="shared" si="286"/>
        <v>110.75</v>
      </c>
      <c r="Q3659" s="12" t="s">
        <v>8315</v>
      </c>
      <c r="R3659" s="13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85"/>
        <v>101</v>
      </c>
      <c r="P3660">
        <f t="shared" si="286"/>
        <v>75.5</v>
      </c>
      <c r="Q3660" s="12" t="s">
        <v>8315</v>
      </c>
      <c r="R3660" s="13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85"/>
        <v>102</v>
      </c>
      <c r="P3661">
        <f t="shared" si="286"/>
        <v>235.46</v>
      </c>
      <c r="Q3661" s="12" t="s">
        <v>8315</v>
      </c>
      <c r="R3661" s="13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85"/>
        <v>100</v>
      </c>
      <c r="P3662">
        <f t="shared" si="286"/>
        <v>11.36</v>
      </c>
      <c r="Q3662" s="12" t="s">
        <v>8315</v>
      </c>
      <c r="R3662" s="13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85"/>
        <v>111</v>
      </c>
      <c r="P3663">
        <f t="shared" si="286"/>
        <v>92.5</v>
      </c>
      <c r="Q3663" s="12" t="s">
        <v>8315</v>
      </c>
      <c r="R3663" s="1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85"/>
        <v>101</v>
      </c>
      <c r="P3664">
        <f t="shared" si="286"/>
        <v>202.85</v>
      </c>
      <c r="Q3664" s="12" t="s">
        <v>8315</v>
      </c>
      <c r="R3664" s="13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85"/>
        <v>104</v>
      </c>
      <c r="P3665">
        <f t="shared" si="286"/>
        <v>26</v>
      </c>
      <c r="Q3665" s="12" t="s">
        <v>8315</v>
      </c>
      <c r="R3665" s="13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85"/>
        <v>109</v>
      </c>
      <c r="P3666">
        <f t="shared" si="286"/>
        <v>46.05</v>
      </c>
      <c r="Q3666" s="12" t="s">
        <v>8315</v>
      </c>
      <c r="R3666" s="13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85"/>
        <v>115</v>
      </c>
      <c r="P3667">
        <f t="shared" si="286"/>
        <v>51</v>
      </c>
      <c r="Q3667" s="12" t="s">
        <v>8315</v>
      </c>
      <c r="R3667" s="13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85"/>
        <v>100</v>
      </c>
      <c r="P3668">
        <f t="shared" si="286"/>
        <v>31.58</v>
      </c>
      <c r="Q3668" s="12" t="s">
        <v>8315</v>
      </c>
      <c r="R3668" s="13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85"/>
        <v>103</v>
      </c>
      <c r="P3669">
        <f t="shared" si="286"/>
        <v>53.36</v>
      </c>
      <c r="Q3669" s="12" t="s">
        <v>8315</v>
      </c>
      <c r="R3669" s="13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85"/>
        <v>104</v>
      </c>
      <c r="P3670">
        <f t="shared" si="286"/>
        <v>36.96</v>
      </c>
      <c r="Q3670" s="12" t="s">
        <v>8315</v>
      </c>
      <c r="R3670" s="13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85"/>
        <v>138</v>
      </c>
      <c r="P3671">
        <f t="shared" si="286"/>
        <v>81.290000000000006</v>
      </c>
      <c r="Q3671" s="12" t="s">
        <v>8315</v>
      </c>
      <c r="R3671" s="13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85"/>
        <v>110</v>
      </c>
      <c r="P3672">
        <f t="shared" si="286"/>
        <v>20.079999999999998</v>
      </c>
      <c r="Q3672" s="12" t="s">
        <v>8315</v>
      </c>
      <c r="R3672" s="13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85"/>
        <v>101</v>
      </c>
      <c r="P3673">
        <f t="shared" si="286"/>
        <v>88.25</v>
      </c>
      <c r="Q3673" s="12" t="s">
        <v>8315</v>
      </c>
      <c r="R3673" s="1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85"/>
        <v>102</v>
      </c>
      <c r="P3674">
        <f t="shared" si="286"/>
        <v>53.44</v>
      </c>
      <c r="Q3674" s="12" t="s">
        <v>8315</v>
      </c>
      <c r="R3674" s="13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85"/>
        <v>114</v>
      </c>
      <c r="P3675">
        <f t="shared" si="286"/>
        <v>39.869999999999997</v>
      </c>
      <c r="Q3675" s="12" t="s">
        <v>8315</v>
      </c>
      <c r="R3675" s="13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85"/>
        <v>100</v>
      </c>
      <c r="P3676">
        <f t="shared" si="286"/>
        <v>145.16</v>
      </c>
      <c r="Q3676" s="12" t="s">
        <v>8315</v>
      </c>
      <c r="R3676" s="13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85"/>
        <v>140</v>
      </c>
      <c r="P3677">
        <f t="shared" si="286"/>
        <v>23.33</v>
      </c>
      <c r="Q3677" s="12" t="s">
        <v>8315</v>
      </c>
      <c r="R3677" s="13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85"/>
        <v>129</v>
      </c>
      <c r="P3678">
        <f t="shared" si="286"/>
        <v>64.38</v>
      </c>
      <c r="Q3678" s="12" t="s">
        <v>8315</v>
      </c>
      <c r="R3678" s="13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85"/>
        <v>103</v>
      </c>
      <c r="P3679">
        <f t="shared" si="286"/>
        <v>62.05</v>
      </c>
      <c r="Q3679" s="12" t="s">
        <v>8315</v>
      </c>
      <c r="R3679" s="13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85"/>
        <v>103</v>
      </c>
      <c r="P3680">
        <f t="shared" si="286"/>
        <v>66.13</v>
      </c>
      <c r="Q3680" s="12" t="s">
        <v>8315</v>
      </c>
      <c r="R3680" s="13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85"/>
        <v>110</v>
      </c>
      <c r="P3681">
        <f t="shared" si="286"/>
        <v>73.400000000000006</v>
      </c>
      <c r="Q3681" s="12" t="s">
        <v>8315</v>
      </c>
      <c r="R3681" s="13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85"/>
        <v>113</v>
      </c>
      <c r="P3682">
        <f t="shared" si="286"/>
        <v>99.5</v>
      </c>
      <c r="Q3682" s="12" t="s">
        <v>8315</v>
      </c>
      <c r="R3682" s="13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85"/>
        <v>112</v>
      </c>
      <c r="P3683">
        <f t="shared" si="286"/>
        <v>62.17</v>
      </c>
      <c r="Q3683" s="12" t="s">
        <v>8315</v>
      </c>
      <c r="R3683" s="1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85"/>
        <v>139</v>
      </c>
      <c r="P3684">
        <f t="shared" si="286"/>
        <v>62.33</v>
      </c>
      <c r="Q3684" s="12" t="s">
        <v>8315</v>
      </c>
      <c r="R3684" s="13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85"/>
        <v>111</v>
      </c>
      <c r="P3685">
        <f t="shared" si="286"/>
        <v>58.79</v>
      </c>
      <c r="Q3685" s="12" t="s">
        <v>8315</v>
      </c>
      <c r="R3685" s="13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85"/>
        <v>139</v>
      </c>
      <c r="P3686">
        <f t="shared" si="286"/>
        <v>45.35</v>
      </c>
      <c r="Q3686" s="12" t="s">
        <v>8315</v>
      </c>
      <c r="R3686" s="13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85"/>
        <v>106</v>
      </c>
      <c r="P3687">
        <f t="shared" si="286"/>
        <v>41.94</v>
      </c>
      <c r="Q3687" s="12" t="s">
        <v>8315</v>
      </c>
      <c r="R3687" s="13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85"/>
        <v>101</v>
      </c>
      <c r="P3688">
        <f t="shared" si="286"/>
        <v>59.17</v>
      </c>
      <c r="Q3688" s="12" t="s">
        <v>8315</v>
      </c>
      <c r="R3688" s="13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85"/>
        <v>100</v>
      </c>
      <c r="P3689">
        <f t="shared" si="286"/>
        <v>200.49</v>
      </c>
      <c r="Q3689" s="12" t="s">
        <v>8315</v>
      </c>
      <c r="R3689" s="13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85"/>
        <v>109</v>
      </c>
      <c r="P3690">
        <f t="shared" si="286"/>
        <v>83.97</v>
      </c>
      <c r="Q3690" s="12" t="s">
        <v>8315</v>
      </c>
      <c r="R3690" s="13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85"/>
        <v>118</v>
      </c>
      <c r="P3691">
        <f t="shared" si="286"/>
        <v>57.26</v>
      </c>
      <c r="Q3691" s="12" t="s">
        <v>8315</v>
      </c>
      <c r="R3691" s="13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85"/>
        <v>120</v>
      </c>
      <c r="P3692">
        <f t="shared" si="286"/>
        <v>58.06</v>
      </c>
      <c r="Q3692" s="12" t="s">
        <v>8315</v>
      </c>
      <c r="R3692" s="13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85"/>
        <v>128</v>
      </c>
      <c r="P3693">
        <f t="shared" si="286"/>
        <v>186.8</v>
      </c>
      <c r="Q3693" s="12" t="s">
        <v>8315</v>
      </c>
      <c r="R3693" s="1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85"/>
        <v>126</v>
      </c>
      <c r="P3694">
        <f t="shared" si="286"/>
        <v>74.12</v>
      </c>
      <c r="Q3694" s="12" t="s">
        <v>8315</v>
      </c>
      <c r="R3694" s="13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85"/>
        <v>129</v>
      </c>
      <c r="P3695">
        <f t="shared" si="286"/>
        <v>30.71</v>
      </c>
      <c r="Q3695" s="12" t="s">
        <v>8315</v>
      </c>
      <c r="R3695" s="13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85"/>
        <v>107</v>
      </c>
      <c r="P3696">
        <f t="shared" si="286"/>
        <v>62.67</v>
      </c>
      <c r="Q3696" s="12" t="s">
        <v>8315</v>
      </c>
      <c r="R3696" s="13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85"/>
        <v>100</v>
      </c>
      <c r="P3697">
        <f t="shared" si="286"/>
        <v>121.36</v>
      </c>
      <c r="Q3697" s="12" t="s">
        <v>8315</v>
      </c>
      <c r="R3697" s="13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85"/>
        <v>155</v>
      </c>
      <c r="P3698">
        <f t="shared" si="286"/>
        <v>39.74</v>
      </c>
      <c r="Q3698" s="12" t="s">
        <v>8315</v>
      </c>
      <c r="R3698" s="13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85"/>
        <v>108</v>
      </c>
      <c r="P3699">
        <f t="shared" si="286"/>
        <v>72</v>
      </c>
      <c r="Q3699" s="12" t="s">
        <v>8315</v>
      </c>
      <c r="R3699" s="13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85"/>
        <v>111</v>
      </c>
      <c r="P3700">
        <f t="shared" si="286"/>
        <v>40.630000000000003</v>
      </c>
      <c r="Q3700" s="12" t="s">
        <v>8315</v>
      </c>
      <c r="R3700" s="13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85"/>
        <v>101</v>
      </c>
      <c r="P3701">
        <f t="shared" si="286"/>
        <v>63</v>
      </c>
      <c r="Q3701" s="12" t="s">
        <v>8315</v>
      </c>
      <c r="R3701" s="13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85"/>
        <v>121</v>
      </c>
      <c r="P3702">
        <f t="shared" si="286"/>
        <v>33.67</v>
      </c>
      <c r="Q3702" s="12" t="s">
        <v>8315</v>
      </c>
      <c r="R3702" s="13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85"/>
        <v>100</v>
      </c>
      <c r="P3703">
        <f t="shared" si="286"/>
        <v>38.590000000000003</v>
      </c>
      <c r="Q3703" s="12" t="s">
        <v>8315</v>
      </c>
      <c r="R3703" s="1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85"/>
        <v>109</v>
      </c>
      <c r="P3704">
        <f t="shared" si="286"/>
        <v>155.94999999999999</v>
      </c>
      <c r="Q3704" s="12" t="s">
        <v>8315</v>
      </c>
      <c r="R3704" s="13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85"/>
        <v>123</v>
      </c>
      <c r="P3705">
        <f t="shared" si="286"/>
        <v>43.2</v>
      </c>
      <c r="Q3705" s="12" t="s">
        <v>8315</v>
      </c>
      <c r="R3705" s="13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85"/>
        <v>136</v>
      </c>
      <c r="P3706">
        <f t="shared" si="286"/>
        <v>15.15</v>
      </c>
      <c r="Q3706" s="12" t="s">
        <v>8315</v>
      </c>
      <c r="R3706" s="13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85"/>
        <v>103</v>
      </c>
      <c r="P3707">
        <f t="shared" si="286"/>
        <v>83.57</v>
      </c>
      <c r="Q3707" s="12" t="s">
        <v>8315</v>
      </c>
      <c r="R3707" s="13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85"/>
        <v>121</v>
      </c>
      <c r="P3708">
        <f t="shared" si="286"/>
        <v>140</v>
      </c>
      <c r="Q3708" s="12" t="s">
        <v>8315</v>
      </c>
      <c r="R3708" s="13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85"/>
        <v>186</v>
      </c>
      <c r="P3709">
        <f t="shared" si="286"/>
        <v>80.87</v>
      </c>
      <c r="Q3709" s="12" t="s">
        <v>8315</v>
      </c>
      <c r="R3709" s="13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85"/>
        <v>300</v>
      </c>
      <c r="P3710">
        <f t="shared" si="286"/>
        <v>53.85</v>
      </c>
      <c r="Q3710" s="12" t="s">
        <v>8315</v>
      </c>
      <c r="R3710" s="13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85"/>
        <v>108</v>
      </c>
      <c r="P3711">
        <f t="shared" si="286"/>
        <v>30.93</v>
      </c>
      <c r="Q3711" s="12" t="s">
        <v>8315</v>
      </c>
      <c r="R3711" s="13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85"/>
        <v>141</v>
      </c>
      <c r="P3712">
        <f t="shared" si="286"/>
        <v>67.959999999999994</v>
      </c>
      <c r="Q3712" s="12" t="s">
        <v>8315</v>
      </c>
      <c r="R3712" s="13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85"/>
        <v>114</v>
      </c>
      <c r="P3713">
        <f t="shared" si="286"/>
        <v>27.14</v>
      </c>
      <c r="Q3713" s="12" t="s">
        <v>8315</v>
      </c>
      <c r="R3713" s="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85"/>
        <v>154</v>
      </c>
      <c r="P3714">
        <f t="shared" si="286"/>
        <v>110.87</v>
      </c>
      <c r="Q3714" s="12" t="s">
        <v>8315</v>
      </c>
      <c r="R3714" s="13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ref="O3715:O3778" si="290">IFERROR(ROUND(E3715/D3715*100,0),0)</f>
        <v>102</v>
      </c>
      <c r="P3715">
        <f t="shared" ref="P3715:P3778" si="291">IFERROR(ROUND(E3715/L3715,2),0)</f>
        <v>106.84</v>
      </c>
      <c r="Q3715" s="12" t="s">
        <v>8315</v>
      </c>
      <c r="R3715" s="13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90"/>
        <v>102</v>
      </c>
      <c r="P3716">
        <f t="shared" si="291"/>
        <v>105.52</v>
      </c>
      <c r="Q3716" s="12" t="s">
        <v>8315</v>
      </c>
      <c r="R3716" s="13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90"/>
        <v>103</v>
      </c>
      <c r="P3717">
        <f t="shared" si="291"/>
        <v>132.96</v>
      </c>
      <c r="Q3717" s="12" t="s">
        <v>8315</v>
      </c>
      <c r="R3717" s="13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90"/>
        <v>156</v>
      </c>
      <c r="P3718">
        <f t="shared" si="291"/>
        <v>51.92</v>
      </c>
      <c r="Q3718" s="12" t="s">
        <v>8315</v>
      </c>
      <c r="R3718" s="13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90"/>
        <v>101</v>
      </c>
      <c r="P3719">
        <f t="shared" si="291"/>
        <v>310</v>
      </c>
      <c r="Q3719" s="12" t="s">
        <v>8315</v>
      </c>
      <c r="R3719" s="13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90"/>
        <v>239</v>
      </c>
      <c r="P3720">
        <f t="shared" si="291"/>
        <v>26.02</v>
      </c>
      <c r="Q3720" s="12" t="s">
        <v>8315</v>
      </c>
      <c r="R3720" s="13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90"/>
        <v>210</v>
      </c>
      <c r="P3721">
        <f t="shared" si="291"/>
        <v>105</v>
      </c>
      <c r="Q3721" s="12" t="s">
        <v>8315</v>
      </c>
      <c r="R3721" s="13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90"/>
        <v>105</v>
      </c>
      <c r="P3722">
        <f t="shared" si="291"/>
        <v>86.23</v>
      </c>
      <c r="Q3722" s="12" t="s">
        <v>8315</v>
      </c>
      <c r="R3722" s="13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90"/>
        <v>101</v>
      </c>
      <c r="P3723">
        <f t="shared" si="291"/>
        <v>114.55</v>
      </c>
      <c r="Q3723" s="12" t="s">
        <v>8315</v>
      </c>
      <c r="R3723" s="1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90"/>
        <v>111</v>
      </c>
      <c r="P3724">
        <f t="shared" si="291"/>
        <v>47.66</v>
      </c>
      <c r="Q3724" s="12" t="s">
        <v>8315</v>
      </c>
      <c r="R3724" s="13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90"/>
        <v>102</v>
      </c>
      <c r="P3725">
        <f t="shared" si="291"/>
        <v>72.89</v>
      </c>
      <c r="Q3725" s="12" t="s">
        <v>8315</v>
      </c>
      <c r="R3725" s="13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90"/>
        <v>103</v>
      </c>
      <c r="P3726">
        <f t="shared" si="291"/>
        <v>49.55</v>
      </c>
      <c r="Q3726" s="12" t="s">
        <v>8315</v>
      </c>
      <c r="R3726" s="13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90"/>
        <v>127</v>
      </c>
      <c r="P3727">
        <f t="shared" si="291"/>
        <v>25.4</v>
      </c>
      <c r="Q3727" s="12" t="s">
        <v>8315</v>
      </c>
      <c r="R3727" s="13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90"/>
        <v>339</v>
      </c>
      <c r="P3728">
        <f t="shared" si="291"/>
        <v>62.59</v>
      </c>
      <c r="Q3728" s="12" t="s">
        <v>8315</v>
      </c>
      <c r="R3728" s="13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90"/>
        <v>101</v>
      </c>
      <c r="P3729">
        <f t="shared" si="291"/>
        <v>61.06</v>
      </c>
      <c r="Q3729" s="12" t="s">
        <v>8315</v>
      </c>
      <c r="R3729" s="13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90"/>
        <v>9</v>
      </c>
      <c r="P3730">
        <f t="shared" si="291"/>
        <v>60.06</v>
      </c>
      <c r="Q3730" s="12" t="s">
        <v>8315</v>
      </c>
      <c r="R3730" s="13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90"/>
        <v>7</v>
      </c>
      <c r="P3731">
        <f t="shared" si="291"/>
        <v>72.400000000000006</v>
      </c>
      <c r="Q3731" s="12" t="s">
        <v>8315</v>
      </c>
      <c r="R3731" s="13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90"/>
        <v>10</v>
      </c>
      <c r="P3732">
        <f t="shared" si="291"/>
        <v>100</v>
      </c>
      <c r="Q3732" s="12" t="s">
        <v>8315</v>
      </c>
      <c r="R3732" s="13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90"/>
        <v>11</v>
      </c>
      <c r="P3733">
        <f t="shared" si="291"/>
        <v>51.67</v>
      </c>
      <c r="Q3733" s="12" t="s">
        <v>8315</v>
      </c>
      <c r="R3733" s="1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90"/>
        <v>15</v>
      </c>
      <c r="P3734">
        <f t="shared" si="291"/>
        <v>32.75</v>
      </c>
      <c r="Q3734" s="12" t="s">
        <v>8315</v>
      </c>
      <c r="R3734" s="13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0"/>
        <v>0</v>
      </c>
      <c r="P3735">
        <f t="shared" si="291"/>
        <v>0</v>
      </c>
      <c r="Q3735" s="12" t="s">
        <v>8315</v>
      </c>
      <c r="R3735" s="13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90"/>
        <v>28</v>
      </c>
      <c r="P3736">
        <f t="shared" si="291"/>
        <v>61</v>
      </c>
      <c r="Q3736" s="12" t="s">
        <v>8315</v>
      </c>
      <c r="R3736" s="13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0"/>
        <v>13</v>
      </c>
      <c r="P3737">
        <f t="shared" si="291"/>
        <v>10</v>
      </c>
      <c r="Q3737" s="12" t="s">
        <v>8315</v>
      </c>
      <c r="R3737" s="13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90"/>
        <v>1</v>
      </c>
      <c r="P3738">
        <f t="shared" si="291"/>
        <v>10</v>
      </c>
      <c r="Q3738" s="12" t="s">
        <v>8315</v>
      </c>
      <c r="R3738" s="13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90"/>
        <v>21</v>
      </c>
      <c r="P3739">
        <f t="shared" si="291"/>
        <v>37.5</v>
      </c>
      <c r="Q3739" s="12" t="s">
        <v>8315</v>
      </c>
      <c r="R3739" s="13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90"/>
        <v>18</v>
      </c>
      <c r="P3740">
        <f t="shared" si="291"/>
        <v>45</v>
      </c>
      <c r="Q3740" s="12" t="s">
        <v>8315</v>
      </c>
      <c r="R3740" s="13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90"/>
        <v>20</v>
      </c>
      <c r="P3741">
        <f t="shared" si="291"/>
        <v>100.63</v>
      </c>
      <c r="Q3741" s="12" t="s">
        <v>8315</v>
      </c>
      <c r="R3741" s="13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90"/>
        <v>18</v>
      </c>
      <c r="P3742">
        <f t="shared" si="291"/>
        <v>25.57</v>
      </c>
      <c r="Q3742" s="12" t="s">
        <v>8315</v>
      </c>
      <c r="R3742" s="13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0"/>
        <v>0</v>
      </c>
      <c r="P3743">
        <f t="shared" si="291"/>
        <v>0</v>
      </c>
      <c r="Q3743" s="12" t="s">
        <v>8315</v>
      </c>
      <c r="R3743" s="1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90"/>
        <v>2</v>
      </c>
      <c r="P3744">
        <f t="shared" si="291"/>
        <v>25</v>
      </c>
      <c r="Q3744" s="12" t="s">
        <v>8315</v>
      </c>
      <c r="R3744" s="13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90"/>
        <v>0</v>
      </c>
      <c r="P3745">
        <f t="shared" si="291"/>
        <v>0</v>
      </c>
      <c r="Q3745" s="12" t="s">
        <v>8315</v>
      </c>
      <c r="R3745" s="13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90"/>
        <v>0</v>
      </c>
      <c r="P3746">
        <f t="shared" si="291"/>
        <v>0</v>
      </c>
      <c r="Q3746" s="12" t="s">
        <v>8315</v>
      </c>
      <c r="R3746" s="13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90"/>
        <v>10</v>
      </c>
      <c r="P3747">
        <f t="shared" si="291"/>
        <v>10</v>
      </c>
      <c r="Q3747" s="12" t="s">
        <v>8315</v>
      </c>
      <c r="R3747" s="13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90"/>
        <v>2</v>
      </c>
      <c r="P3748">
        <f t="shared" si="291"/>
        <v>202</v>
      </c>
      <c r="Q3748" s="12" t="s">
        <v>8315</v>
      </c>
      <c r="R3748" s="13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90"/>
        <v>1</v>
      </c>
      <c r="P3749">
        <f t="shared" si="291"/>
        <v>25</v>
      </c>
      <c r="Q3749" s="12" t="s">
        <v>8315</v>
      </c>
      <c r="R3749" s="13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90"/>
        <v>104</v>
      </c>
      <c r="P3750">
        <f t="shared" si="291"/>
        <v>99.54</v>
      </c>
      <c r="Q3750" s="12" t="s">
        <v>8315</v>
      </c>
      <c r="R3750" s="13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90"/>
        <v>105</v>
      </c>
      <c r="P3751">
        <f t="shared" si="291"/>
        <v>75</v>
      </c>
      <c r="Q3751" s="12" t="s">
        <v>8315</v>
      </c>
      <c r="R3751" s="13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90"/>
        <v>100</v>
      </c>
      <c r="P3752">
        <f t="shared" si="291"/>
        <v>215.25</v>
      </c>
      <c r="Q3752" s="12" t="s">
        <v>8315</v>
      </c>
      <c r="R3752" s="13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90"/>
        <v>133</v>
      </c>
      <c r="P3753">
        <f t="shared" si="291"/>
        <v>120.55</v>
      </c>
      <c r="Q3753" s="12" t="s">
        <v>8315</v>
      </c>
      <c r="R3753" s="1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90"/>
        <v>113</v>
      </c>
      <c r="P3754">
        <f t="shared" si="291"/>
        <v>37.67</v>
      </c>
      <c r="Q3754" s="12" t="s">
        <v>8315</v>
      </c>
      <c r="R3754" s="13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90"/>
        <v>103</v>
      </c>
      <c r="P3755">
        <f t="shared" si="291"/>
        <v>172.23</v>
      </c>
      <c r="Q3755" s="12" t="s">
        <v>8315</v>
      </c>
      <c r="R3755" s="13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90"/>
        <v>120</v>
      </c>
      <c r="P3756">
        <f t="shared" si="291"/>
        <v>111.11</v>
      </c>
      <c r="Q3756" s="12" t="s">
        <v>8315</v>
      </c>
      <c r="R3756" s="13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90"/>
        <v>130</v>
      </c>
      <c r="P3757">
        <f t="shared" si="291"/>
        <v>25.46</v>
      </c>
      <c r="Q3757" s="12" t="s">
        <v>8315</v>
      </c>
      <c r="R3757" s="13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90"/>
        <v>101</v>
      </c>
      <c r="P3758">
        <f t="shared" si="291"/>
        <v>267.64999999999998</v>
      </c>
      <c r="Q3758" s="12" t="s">
        <v>8315</v>
      </c>
      <c r="R3758" s="13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90"/>
        <v>109</v>
      </c>
      <c r="P3759">
        <f t="shared" si="291"/>
        <v>75.959999999999994</v>
      </c>
      <c r="Q3759" s="12" t="s">
        <v>8315</v>
      </c>
      <c r="R3759" s="13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90"/>
        <v>102</v>
      </c>
      <c r="P3760">
        <f t="shared" si="291"/>
        <v>59.04</v>
      </c>
      <c r="Q3760" s="12" t="s">
        <v>8315</v>
      </c>
      <c r="R3760" s="13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90"/>
        <v>110</v>
      </c>
      <c r="P3761">
        <f t="shared" si="291"/>
        <v>50.11</v>
      </c>
      <c r="Q3761" s="12" t="s">
        <v>8315</v>
      </c>
      <c r="R3761" s="13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90"/>
        <v>101</v>
      </c>
      <c r="P3762">
        <f t="shared" si="291"/>
        <v>55.5</v>
      </c>
      <c r="Q3762" s="12" t="s">
        <v>8315</v>
      </c>
      <c r="R3762" s="13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90"/>
        <v>100</v>
      </c>
      <c r="P3763">
        <f t="shared" si="291"/>
        <v>166.67</v>
      </c>
      <c r="Q3763" s="12" t="s">
        <v>8315</v>
      </c>
      <c r="R3763" s="1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90"/>
        <v>106</v>
      </c>
      <c r="P3764">
        <f t="shared" si="291"/>
        <v>47.43</v>
      </c>
      <c r="Q3764" s="12" t="s">
        <v>8315</v>
      </c>
      <c r="R3764" s="13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90"/>
        <v>100</v>
      </c>
      <c r="P3765">
        <f t="shared" si="291"/>
        <v>64.94</v>
      </c>
      <c r="Q3765" s="12" t="s">
        <v>8315</v>
      </c>
      <c r="R3765" s="13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90"/>
        <v>100</v>
      </c>
      <c r="P3766">
        <f t="shared" si="291"/>
        <v>55.56</v>
      </c>
      <c r="Q3766" s="12" t="s">
        <v>8315</v>
      </c>
      <c r="R3766" s="13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90"/>
        <v>113</v>
      </c>
      <c r="P3767">
        <f t="shared" si="291"/>
        <v>74.22</v>
      </c>
      <c r="Q3767" s="12" t="s">
        <v>8315</v>
      </c>
      <c r="R3767" s="13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90"/>
        <v>103</v>
      </c>
      <c r="P3768">
        <f t="shared" si="291"/>
        <v>106.93</v>
      </c>
      <c r="Q3768" s="12" t="s">
        <v>8315</v>
      </c>
      <c r="R3768" s="13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90"/>
        <v>117</v>
      </c>
      <c r="P3769">
        <f t="shared" si="291"/>
        <v>41.7</v>
      </c>
      <c r="Q3769" s="12" t="s">
        <v>8315</v>
      </c>
      <c r="R3769" s="13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90"/>
        <v>108</v>
      </c>
      <c r="P3770">
        <f t="shared" si="291"/>
        <v>74.239999999999995</v>
      </c>
      <c r="Q3770" s="12" t="s">
        <v>8315</v>
      </c>
      <c r="R3770" s="13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90"/>
        <v>100</v>
      </c>
      <c r="P3771">
        <f t="shared" si="291"/>
        <v>73.33</v>
      </c>
      <c r="Q3771" s="12" t="s">
        <v>8315</v>
      </c>
      <c r="R3771" s="13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90"/>
        <v>100</v>
      </c>
      <c r="P3772">
        <f t="shared" si="291"/>
        <v>100</v>
      </c>
      <c r="Q3772" s="12" t="s">
        <v>8315</v>
      </c>
      <c r="R3772" s="13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90"/>
        <v>146</v>
      </c>
      <c r="P3773">
        <f t="shared" si="291"/>
        <v>38.42</v>
      </c>
      <c r="Q3773" s="12" t="s">
        <v>8315</v>
      </c>
      <c r="R3773" s="1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90"/>
        <v>110</v>
      </c>
      <c r="P3774">
        <f t="shared" si="291"/>
        <v>166.97</v>
      </c>
      <c r="Q3774" s="12" t="s">
        <v>8315</v>
      </c>
      <c r="R3774" s="13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90"/>
        <v>108</v>
      </c>
      <c r="P3775">
        <f t="shared" si="291"/>
        <v>94.91</v>
      </c>
      <c r="Q3775" s="12" t="s">
        <v>8315</v>
      </c>
      <c r="R3775" s="13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90"/>
        <v>100</v>
      </c>
      <c r="P3776">
        <f t="shared" si="291"/>
        <v>100</v>
      </c>
      <c r="Q3776" s="12" t="s">
        <v>8315</v>
      </c>
      <c r="R3776" s="13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90"/>
        <v>100</v>
      </c>
      <c r="P3777">
        <f t="shared" si="291"/>
        <v>143.21</v>
      </c>
      <c r="Q3777" s="12" t="s">
        <v>8315</v>
      </c>
      <c r="R3777" s="13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90"/>
        <v>107</v>
      </c>
      <c r="P3778">
        <f t="shared" si="291"/>
        <v>90.82</v>
      </c>
      <c r="Q3778" s="12" t="s">
        <v>8315</v>
      </c>
      <c r="R3778" s="13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ref="O3779:O3842" si="295">IFERROR(ROUND(E3779/D3779*100,0),0)</f>
        <v>143</v>
      </c>
      <c r="P3779">
        <f t="shared" ref="P3779:P3842" si="296">IFERROR(ROUND(E3779/L3779,2),0)</f>
        <v>48.54</v>
      </c>
      <c r="Q3779" s="12" t="s">
        <v>8315</v>
      </c>
      <c r="R3779" s="13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95"/>
        <v>105</v>
      </c>
      <c r="P3780">
        <f t="shared" si="296"/>
        <v>70.03</v>
      </c>
      <c r="Q3780" s="12" t="s">
        <v>8315</v>
      </c>
      <c r="R3780" s="13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95"/>
        <v>104</v>
      </c>
      <c r="P3781">
        <f t="shared" si="296"/>
        <v>135.63</v>
      </c>
      <c r="Q3781" s="12" t="s">
        <v>8315</v>
      </c>
      <c r="R3781" s="13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95"/>
        <v>120</v>
      </c>
      <c r="P3782">
        <f t="shared" si="296"/>
        <v>100</v>
      </c>
      <c r="Q3782" s="12" t="s">
        <v>8315</v>
      </c>
      <c r="R3782" s="13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95"/>
        <v>110</v>
      </c>
      <c r="P3783">
        <f t="shared" si="296"/>
        <v>94.9</v>
      </c>
      <c r="Q3783" s="12" t="s">
        <v>8315</v>
      </c>
      <c r="R3783" s="1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95"/>
        <v>102</v>
      </c>
      <c r="P3784">
        <f t="shared" si="296"/>
        <v>75.37</v>
      </c>
      <c r="Q3784" s="12" t="s">
        <v>8315</v>
      </c>
      <c r="R3784" s="13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95"/>
        <v>129</v>
      </c>
      <c r="P3785">
        <f t="shared" si="296"/>
        <v>64.459999999999994</v>
      </c>
      <c r="Q3785" s="12" t="s">
        <v>8315</v>
      </c>
      <c r="R3785" s="13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95"/>
        <v>115</v>
      </c>
      <c r="P3786">
        <f t="shared" si="296"/>
        <v>115</v>
      </c>
      <c r="Q3786" s="12" t="s">
        <v>8315</v>
      </c>
      <c r="R3786" s="13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95"/>
        <v>151</v>
      </c>
      <c r="P3787">
        <f t="shared" si="296"/>
        <v>100.5</v>
      </c>
      <c r="Q3787" s="12" t="s">
        <v>8315</v>
      </c>
      <c r="R3787" s="13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95"/>
        <v>111</v>
      </c>
      <c r="P3788">
        <f t="shared" si="296"/>
        <v>93.77</v>
      </c>
      <c r="Q3788" s="12" t="s">
        <v>8315</v>
      </c>
      <c r="R3788" s="13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95"/>
        <v>100</v>
      </c>
      <c r="P3789">
        <f t="shared" si="296"/>
        <v>35.1</v>
      </c>
      <c r="Q3789" s="12" t="s">
        <v>8315</v>
      </c>
      <c r="R3789" s="13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95"/>
        <v>1</v>
      </c>
      <c r="P3790">
        <f t="shared" si="296"/>
        <v>500</v>
      </c>
      <c r="Q3790" s="12" t="s">
        <v>8315</v>
      </c>
      <c r="R3790" s="13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95"/>
        <v>3</v>
      </c>
      <c r="P3791">
        <f t="shared" si="296"/>
        <v>29</v>
      </c>
      <c r="Q3791" s="12" t="s">
        <v>8315</v>
      </c>
      <c r="R3791" s="13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95"/>
        <v>0</v>
      </c>
      <c r="P3792">
        <f t="shared" si="296"/>
        <v>0</v>
      </c>
      <c r="Q3792" s="12" t="s">
        <v>8315</v>
      </c>
      <c r="R3792" s="13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95"/>
        <v>0</v>
      </c>
      <c r="P3793">
        <f t="shared" si="296"/>
        <v>0</v>
      </c>
      <c r="Q3793" s="12" t="s">
        <v>8315</v>
      </c>
      <c r="R3793" s="1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95"/>
        <v>0</v>
      </c>
      <c r="P3794">
        <f t="shared" si="296"/>
        <v>17.5</v>
      </c>
      <c r="Q3794" s="12" t="s">
        <v>8315</v>
      </c>
      <c r="R3794" s="13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95"/>
        <v>60</v>
      </c>
      <c r="P3795">
        <f t="shared" si="296"/>
        <v>174</v>
      </c>
      <c r="Q3795" s="12" t="s">
        <v>8315</v>
      </c>
      <c r="R3795" s="13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95"/>
        <v>1</v>
      </c>
      <c r="P3796">
        <f t="shared" si="296"/>
        <v>50</v>
      </c>
      <c r="Q3796" s="12" t="s">
        <v>8315</v>
      </c>
      <c r="R3796" s="13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95"/>
        <v>2</v>
      </c>
      <c r="P3797">
        <f t="shared" si="296"/>
        <v>5</v>
      </c>
      <c r="Q3797" s="12" t="s">
        <v>8315</v>
      </c>
      <c r="R3797" s="13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95"/>
        <v>0</v>
      </c>
      <c r="P3798">
        <f t="shared" si="296"/>
        <v>1</v>
      </c>
      <c r="Q3798" s="12" t="s">
        <v>8315</v>
      </c>
      <c r="R3798" s="13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95"/>
        <v>90</v>
      </c>
      <c r="P3799">
        <f t="shared" si="296"/>
        <v>145.41</v>
      </c>
      <c r="Q3799" s="12" t="s">
        <v>8315</v>
      </c>
      <c r="R3799" s="13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95"/>
        <v>1</v>
      </c>
      <c r="P3800">
        <f t="shared" si="296"/>
        <v>205</v>
      </c>
      <c r="Q3800" s="12" t="s">
        <v>8315</v>
      </c>
      <c r="R3800" s="13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95"/>
        <v>4</v>
      </c>
      <c r="P3801">
        <f t="shared" si="296"/>
        <v>100.5</v>
      </c>
      <c r="Q3801" s="12" t="s">
        <v>8315</v>
      </c>
      <c r="R3801" s="13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95"/>
        <v>4</v>
      </c>
      <c r="P3802">
        <f t="shared" si="296"/>
        <v>55.06</v>
      </c>
      <c r="Q3802" s="12" t="s">
        <v>8315</v>
      </c>
      <c r="R3802" s="13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95"/>
        <v>9</v>
      </c>
      <c r="P3803">
        <f t="shared" si="296"/>
        <v>47.33</v>
      </c>
      <c r="Q3803" s="12" t="s">
        <v>8315</v>
      </c>
      <c r="R3803" s="1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95"/>
        <v>0</v>
      </c>
      <c r="P3804">
        <f t="shared" si="296"/>
        <v>0</v>
      </c>
      <c r="Q3804" s="12" t="s">
        <v>8315</v>
      </c>
      <c r="R3804" s="13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95"/>
        <v>20</v>
      </c>
      <c r="P3805">
        <f t="shared" si="296"/>
        <v>58.95</v>
      </c>
      <c r="Q3805" s="12" t="s">
        <v>8315</v>
      </c>
      <c r="R3805" s="13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95"/>
        <v>0</v>
      </c>
      <c r="P3806">
        <f t="shared" si="296"/>
        <v>0</v>
      </c>
      <c r="Q3806" s="12" t="s">
        <v>8315</v>
      </c>
      <c r="R3806" s="13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95"/>
        <v>0</v>
      </c>
      <c r="P3807">
        <f t="shared" si="296"/>
        <v>1.5</v>
      </c>
      <c r="Q3807" s="12" t="s">
        <v>8315</v>
      </c>
      <c r="R3807" s="13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95"/>
        <v>0</v>
      </c>
      <c r="P3808">
        <f t="shared" si="296"/>
        <v>5</v>
      </c>
      <c r="Q3808" s="12" t="s">
        <v>8315</v>
      </c>
      <c r="R3808" s="13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95"/>
        <v>30</v>
      </c>
      <c r="P3809">
        <f t="shared" si="296"/>
        <v>50.56</v>
      </c>
      <c r="Q3809" s="12" t="s">
        <v>8315</v>
      </c>
      <c r="R3809" s="13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95"/>
        <v>100</v>
      </c>
      <c r="P3810">
        <f t="shared" si="296"/>
        <v>41.67</v>
      </c>
      <c r="Q3810" s="12" t="s">
        <v>8315</v>
      </c>
      <c r="R3810" s="13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95"/>
        <v>101</v>
      </c>
      <c r="P3811">
        <f t="shared" si="296"/>
        <v>53.29</v>
      </c>
      <c r="Q3811" s="12" t="s">
        <v>8315</v>
      </c>
      <c r="R3811" s="13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95"/>
        <v>122</v>
      </c>
      <c r="P3812">
        <f t="shared" si="296"/>
        <v>70.23</v>
      </c>
      <c r="Q3812" s="12" t="s">
        <v>8315</v>
      </c>
      <c r="R3812" s="13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95"/>
        <v>330</v>
      </c>
      <c r="P3813">
        <f t="shared" si="296"/>
        <v>43.42</v>
      </c>
      <c r="Q3813" s="12" t="s">
        <v>8315</v>
      </c>
      <c r="R3813" s="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95"/>
        <v>110</v>
      </c>
      <c r="P3814">
        <f t="shared" si="296"/>
        <v>199.18</v>
      </c>
      <c r="Q3814" s="12" t="s">
        <v>8315</v>
      </c>
      <c r="R3814" s="13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95"/>
        <v>101</v>
      </c>
      <c r="P3815">
        <f t="shared" si="296"/>
        <v>78.52</v>
      </c>
      <c r="Q3815" s="12" t="s">
        <v>8315</v>
      </c>
      <c r="R3815" s="13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95"/>
        <v>140</v>
      </c>
      <c r="P3816">
        <f t="shared" si="296"/>
        <v>61.82</v>
      </c>
      <c r="Q3816" s="12" t="s">
        <v>8315</v>
      </c>
      <c r="R3816" s="13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95"/>
        <v>100</v>
      </c>
      <c r="P3817">
        <f t="shared" si="296"/>
        <v>50</v>
      </c>
      <c r="Q3817" s="12" t="s">
        <v>8315</v>
      </c>
      <c r="R3817" s="13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95"/>
        <v>119</v>
      </c>
      <c r="P3818">
        <f t="shared" si="296"/>
        <v>48.34</v>
      </c>
      <c r="Q3818" s="12" t="s">
        <v>8315</v>
      </c>
      <c r="R3818" s="13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95"/>
        <v>107</v>
      </c>
      <c r="P3819">
        <f t="shared" si="296"/>
        <v>107.25</v>
      </c>
      <c r="Q3819" s="12" t="s">
        <v>8315</v>
      </c>
      <c r="R3819" s="13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95"/>
        <v>228</v>
      </c>
      <c r="P3820">
        <f t="shared" si="296"/>
        <v>57</v>
      </c>
      <c r="Q3820" s="12" t="s">
        <v>8315</v>
      </c>
      <c r="R3820" s="13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95"/>
        <v>106</v>
      </c>
      <c r="P3821">
        <f t="shared" si="296"/>
        <v>40.92</v>
      </c>
      <c r="Q3821" s="12" t="s">
        <v>8315</v>
      </c>
      <c r="R3821" s="13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95"/>
        <v>143</v>
      </c>
      <c r="P3822">
        <f t="shared" si="296"/>
        <v>21.5</v>
      </c>
      <c r="Q3822" s="12" t="s">
        <v>8315</v>
      </c>
      <c r="R3822" s="13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95"/>
        <v>105</v>
      </c>
      <c r="P3823">
        <f t="shared" si="296"/>
        <v>79.540000000000006</v>
      </c>
      <c r="Q3823" s="12" t="s">
        <v>8315</v>
      </c>
      <c r="R3823" s="1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95"/>
        <v>110</v>
      </c>
      <c r="P3824">
        <f t="shared" si="296"/>
        <v>72.38</v>
      </c>
      <c r="Q3824" s="12" t="s">
        <v>8315</v>
      </c>
      <c r="R3824" s="13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95"/>
        <v>106</v>
      </c>
      <c r="P3825">
        <f t="shared" si="296"/>
        <v>64.63</v>
      </c>
      <c r="Q3825" s="12" t="s">
        <v>8315</v>
      </c>
      <c r="R3825" s="13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95"/>
        <v>108</v>
      </c>
      <c r="P3826">
        <f t="shared" si="296"/>
        <v>38.57</v>
      </c>
      <c r="Q3826" s="12" t="s">
        <v>8315</v>
      </c>
      <c r="R3826" s="13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95"/>
        <v>105</v>
      </c>
      <c r="P3827">
        <f t="shared" si="296"/>
        <v>107.57</v>
      </c>
      <c r="Q3827" s="12" t="s">
        <v>8315</v>
      </c>
      <c r="R3827" s="13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95"/>
        <v>119</v>
      </c>
      <c r="P3828">
        <f t="shared" si="296"/>
        <v>27.5</v>
      </c>
      <c r="Q3828" s="12" t="s">
        <v>8315</v>
      </c>
      <c r="R3828" s="13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95"/>
        <v>153</v>
      </c>
      <c r="P3829">
        <f t="shared" si="296"/>
        <v>70.459999999999994</v>
      </c>
      <c r="Q3829" s="12" t="s">
        <v>8315</v>
      </c>
      <c r="R3829" s="13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95"/>
        <v>100</v>
      </c>
      <c r="P3830">
        <f t="shared" si="296"/>
        <v>178.57</v>
      </c>
      <c r="Q3830" s="12" t="s">
        <v>8315</v>
      </c>
      <c r="R3830" s="13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95"/>
        <v>100</v>
      </c>
      <c r="P3831">
        <f t="shared" si="296"/>
        <v>62.63</v>
      </c>
      <c r="Q3831" s="12" t="s">
        <v>8315</v>
      </c>
      <c r="R3831" s="13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95"/>
        <v>225</v>
      </c>
      <c r="P3832">
        <f t="shared" si="296"/>
        <v>75</v>
      </c>
      <c r="Q3832" s="12" t="s">
        <v>8315</v>
      </c>
      <c r="R3832" s="13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95"/>
        <v>106</v>
      </c>
      <c r="P3833">
        <f t="shared" si="296"/>
        <v>58.9</v>
      </c>
      <c r="Q3833" s="12" t="s">
        <v>8315</v>
      </c>
      <c r="R3833" s="1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95"/>
        <v>105</v>
      </c>
      <c r="P3834">
        <f t="shared" si="296"/>
        <v>139.56</v>
      </c>
      <c r="Q3834" s="12" t="s">
        <v>8315</v>
      </c>
      <c r="R3834" s="13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95"/>
        <v>117</v>
      </c>
      <c r="P3835">
        <f t="shared" si="296"/>
        <v>70</v>
      </c>
      <c r="Q3835" s="12" t="s">
        <v>8315</v>
      </c>
      <c r="R3835" s="13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95"/>
        <v>109</v>
      </c>
      <c r="P3836">
        <f t="shared" si="296"/>
        <v>57.39</v>
      </c>
      <c r="Q3836" s="12" t="s">
        <v>8315</v>
      </c>
      <c r="R3836" s="13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95"/>
        <v>160</v>
      </c>
      <c r="P3837">
        <f t="shared" si="296"/>
        <v>40</v>
      </c>
      <c r="Q3837" s="12" t="s">
        <v>8315</v>
      </c>
      <c r="R3837" s="13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95"/>
        <v>113</v>
      </c>
      <c r="P3838">
        <f t="shared" si="296"/>
        <v>64.290000000000006</v>
      </c>
      <c r="Q3838" s="12" t="s">
        <v>8315</v>
      </c>
      <c r="R3838" s="13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95"/>
        <v>102</v>
      </c>
      <c r="P3839">
        <f t="shared" si="296"/>
        <v>120.12</v>
      </c>
      <c r="Q3839" s="12" t="s">
        <v>8315</v>
      </c>
      <c r="R3839" s="13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95"/>
        <v>101</v>
      </c>
      <c r="P3840">
        <f t="shared" si="296"/>
        <v>1008.24</v>
      </c>
      <c r="Q3840" s="12" t="s">
        <v>8315</v>
      </c>
      <c r="R3840" s="13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95"/>
        <v>101</v>
      </c>
      <c r="P3841">
        <f t="shared" si="296"/>
        <v>63.28</v>
      </c>
      <c r="Q3841" s="12" t="s">
        <v>8315</v>
      </c>
      <c r="R3841" s="13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95"/>
        <v>6500</v>
      </c>
      <c r="P3842">
        <f t="shared" si="296"/>
        <v>21.67</v>
      </c>
      <c r="Q3842" s="12" t="s">
        <v>8315</v>
      </c>
      <c r="R3842" s="13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ref="O3843:O3906" si="300">IFERROR(ROUND(E3843/D3843*100,0),0)</f>
        <v>9</v>
      </c>
      <c r="P3843">
        <f t="shared" ref="P3843:P3906" si="301">IFERROR(ROUND(E3843/L3843,2),0)</f>
        <v>25.65</v>
      </c>
      <c r="Q3843" s="12" t="s">
        <v>8315</v>
      </c>
      <c r="R3843" s="1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300"/>
        <v>22</v>
      </c>
      <c r="P3844">
        <f t="shared" si="301"/>
        <v>47.7</v>
      </c>
      <c r="Q3844" s="12" t="s">
        <v>8315</v>
      </c>
      <c r="R3844" s="13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300"/>
        <v>21</v>
      </c>
      <c r="P3845">
        <f t="shared" si="301"/>
        <v>56.05</v>
      </c>
      <c r="Q3845" s="12" t="s">
        <v>8315</v>
      </c>
      <c r="R3845" s="13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300"/>
        <v>41</v>
      </c>
      <c r="P3846">
        <f t="shared" si="301"/>
        <v>81.319999999999993</v>
      </c>
      <c r="Q3846" s="12" t="s">
        <v>8315</v>
      </c>
      <c r="R3846" s="13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300"/>
        <v>2</v>
      </c>
      <c r="P3847">
        <f t="shared" si="301"/>
        <v>70.17</v>
      </c>
      <c r="Q3847" s="12" t="s">
        <v>8315</v>
      </c>
      <c r="R3847" s="13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300"/>
        <v>3</v>
      </c>
      <c r="P3848">
        <f t="shared" si="301"/>
        <v>23.63</v>
      </c>
      <c r="Q3848" s="12" t="s">
        <v>8315</v>
      </c>
      <c r="R3848" s="13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300"/>
        <v>16</v>
      </c>
      <c r="P3849">
        <f t="shared" si="301"/>
        <v>188.56</v>
      </c>
      <c r="Q3849" s="12" t="s">
        <v>8315</v>
      </c>
      <c r="R3849" s="13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300"/>
        <v>16</v>
      </c>
      <c r="P3850">
        <f t="shared" si="301"/>
        <v>49.51</v>
      </c>
      <c r="Q3850" s="12" t="s">
        <v>8315</v>
      </c>
      <c r="R3850" s="13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300"/>
        <v>7</v>
      </c>
      <c r="P3851">
        <f t="shared" si="301"/>
        <v>75.459999999999994</v>
      </c>
      <c r="Q3851" s="12" t="s">
        <v>8315</v>
      </c>
      <c r="R3851" s="13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300"/>
        <v>4</v>
      </c>
      <c r="P3852">
        <f t="shared" si="301"/>
        <v>9.5</v>
      </c>
      <c r="Q3852" s="12" t="s">
        <v>8315</v>
      </c>
      <c r="R3852" s="13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300"/>
        <v>34</v>
      </c>
      <c r="P3853">
        <f t="shared" si="301"/>
        <v>35.5</v>
      </c>
      <c r="Q3853" s="12" t="s">
        <v>8315</v>
      </c>
      <c r="R3853" s="1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300"/>
        <v>0</v>
      </c>
      <c r="P3854">
        <f t="shared" si="301"/>
        <v>10</v>
      </c>
      <c r="Q3854" s="12" t="s">
        <v>8315</v>
      </c>
      <c r="R3854" s="13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300"/>
        <v>0</v>
      </c>
      <c r="P3855">
        <f t="shared" si="301"/>
        <v>13</v>
      </c>
      <c r="Q3855" s="12" t="s">
        <v>8315</v>
      </c>
      <c r="R3855" s="13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300"/>
        <v>16</v>
      </c>
      <c r="P3856">
        <f t="shared" si="301"/>
        <v>89.4</v>
      </c>
      <c r="Q3856" s="12" t="s">
        <v>8315</v>
      </c>
      <c r="R3856" s="13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300"/>
        <v>3</v>
      </c>
      <c r="P3857">
        <f t="shared" si="301"/>
        <v>25</v>
      </c>
      <c r="Q3857" s="12" t="s">
        <v>8315</v>
      </c>
      <c r="R3857" s="13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300"/>
        <v>0</v>
      </c>
      <c r="P3858">
        <f t="shared" si="301"/>
        <v>1</v>
      </c>
      <c r="Q3858" s="12" t="s">
        <v>8315</v>
      </c>
      <c r="R3858" s="13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300"/>
        <v>5</v>
      </c>
      <c r="P3859">
        <f t="shared" si="301"/>
        <v>65</v>
      </c>
      <c r="Q3859" s="12" t="s">
        <v>8315</v>
      </c>
      <c r="R3859" s="13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300"/>
        <v>2</v>
      </c>
      <c r="P3860">
        <f t="shared" si="301"/>
        <v>10</v>
      </c>
      <c r="Q3860" s="12" t="s">
        <v>8315</v>
      </c>
      <c r="R3860" s="13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300"/>
        <v>0</v>
      </c>
      <c r="P3861">
        <f t="shared" si="301"/>
        <v>1</v>
      </c>
      <c r="Q3861" s="12" t="s">
        <v>8315</v>
      </c>
      <c r="R3861" s="13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300"/>
        <v>18</v>
      </c>
      <c r="P3862">
        <f t="shared" si="301"/>
        <v>81.540000000000006</v>
      </c>
      <c r="Q3862" s="12" t="s">
        <v>8315</v>
      </c>
      <c r="R3862" s="13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300"/>
        <v>5</v>
      </c>
      <c r="P3863">
        <f t="shared" si="301"/>
        <v>100</v>
      </c>
      <c r="Q3863" s="12" t="s">
        <v>8315</v>
      </c>
      <c r="R3863" s="1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300"/>
        <v>0</v>
      </c>
      <c r="P3864">
        <f t="shared" si="301"/>
        <v>1</v>
      </c>
      <c r="Q3864" s="12" t="s">
        <v>8315</v>
      </c>
      <c r="R3864" s="13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300"/>
        <v>0</v>
      </c>
      <c r="P3865">
        <f t="shared" si="301"/>
        <v>0</v>
      </c>
      <c r="Q3865" s="12" t="s">
        <v>8315</v>
      </c>
      <c r="R3865" s="13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300"/>
        <v>1</v>
      </c>
      <c r="P3866">
        <f t="shared" si="301"/>
        <v>20</v>
      </c>
      <c r="Q3866" s="12" t="s">
        <v>8315</v>
      </c>
      <c r="R3866" s="13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300"/>
        <v>27</v>
      </c>
      <c r="P3867">
        <f t="shared" si="301"/>
        <v>46.43</v>
      </c>
      <c r="Q3867" s="12" t="s">
        <v>8315</v>
      </c>
      <c r="R3867" s="13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300"/>
        <v>1</v>
      </c>
      <c r="P3868">
        <f t="shared" si="301"/>
        <v>5.5</v>
      </c>
      <c r="Q3868" s="12" t="s">
        <v>8315</v>
      </c>
      <c r="R3868" s="13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300"/>
        <v>13</v>
      </c>
      <c r="P3869">
        <f t="shared" si="301"/>
        <v>50.2</v>
      </c>
      <c r="Q3869" s="12" t="s">
        <v>8315</v>
      </c>
      <c r="R3869" s="13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300"/>
        <v>0</v>
      </c>
      <c r="P3870">
        <f t="shared" si="301"/>
        <v>10</v>
      </c>
      <c r="Q3870" s="12" t="s">
        <v>8315</v>
      </c>
      <c r="R3870" s="13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300"/>
        <v>3</v>
      </c>
      <c r="P3871">
        <f t="shared" si="301"/>
        <v>30.13</v>
      </c>
      <c r="Q3871" s="12" t="s">
        <v>8315</v>
      </c>
      <c r="R3871" s="13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300"/>
        <v>15</v>
      </c>
      <c r="P3872">
        <f t="shared" si="301"/>
        <v>150</v>
      </c>
      <c r="Q3872" s="12" t="s">
        <v>8315</v>
      </c>
      <c r="R3872" s="13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300"/>
        <v>3</v>
      </c>
      <c r="P3873">
        <f t="shared" si="301"/>
        <v>13.33</v>
      </c>
      <c r="Q3873" s="12" t="s">
        <v>8315</v>
      </c>
      <c r="R3873" s="1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300"/>
        <v>0</v>
      </c>
      <c r="P3874">
        <f t="shared" si="301"/>
        <v>0</v>
      </c>
      <c r="Q3874" s="12" t="s">
        <v>8315</v>
      </c>
      <c r="R3874" s="13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300"/>
        <v>0</v>
      </c>
      <c r="P3875">
        <f t="shared" si="301"/>
        <v>0</v>
      </c>
      <c r="Q3875" s="12" t="s">
        <v>8315</v>
      </c>
      <c r="R3875" s="13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300"/>
        <v>0</v>
      </c>
      <c r="P3876">
        <f t="shared" si="301"/>
        <v>0</v>
      </c>
      <c r="Q3876" s="12" t="s">
        <v>8315</v>
      </c>
      <c r="R3876" s="13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300"/>
        <v>0</v>
      </c>
      <c r="P3877">
        <f t="shared" si="301"/>
        <v>0</v>
      </c>
      <c r="Q3877" s="12" t="s">
        <v>8315</v>
      </c>
      <c r="R3877" s="13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300"/>
        <v>53</v>
      </c>
      <c r="P3878">
        <f t="shared" si="301"/>
        <v>44.76</v>
      </c>
      <c r="Q3878" s="12" t="s">
        <v>8315</v>
      </c>
      <c r="R3878" s="13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300"/>
        <v>5</v>
      </c>
      <c r="P3879">
        <f t="shared" si="301"/>
        <v>88.64</v>
      </c>
      <c r="Q3879" s="12" t="s">
        <v>8315</v>
      </c>
      <c r="R3879" s="13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300"/>
        <v>0</v>
      </c>
      <c r="P3880">
        <f t="shared" si="301"/>
        <v>10</v>
      </c>
      <c r="Q3880" s="12" t="s">
        <v>8315</v>
      </c>
      <c r="R3880" s="13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300"/>
        <v>0</v>
      </c>
      <c r="P3881">
        <f t="shared" si="301"/>
        <v>0</v>
      </c>
      <c r="Q3881" s="12" t="s">
        <v>8315</v>
      </c>
      <c r="R3881" s="13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300"/>
        <v>13</v>
      </c>
      <c r="P3882">
        <f t="shared" si="301"/>
        <v>57.65</v>
      </c>
      <c r="Q3882" s="12" t="s">
        <v>8315</v>
      </c>
      <c r="R3882" s="13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300"/>
        <v>5</v>
      </c>
      <c r="P3883">
        <f t="shared" si="301"/>
        <v>25</v>
      </c>
      <c r="Q3883" s="12" t="s">
        <v>8315</v>
      </c>
      <c r="R3883" s="1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300"/>
        <v>0</v>
      </c>
      <c r="P3884">
        <f t="shared" si="301"/>
        <v>0</v>
      </c>
      <c r="Q3884" s="12" t="s">
        <v>8315</v>
      </c>
      <c r="R3884" s="13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300"/>
        <v>0</v>
      </c>
      <c r="P3885">
        <f t="shared" si="301"/>
        <v>0</v>
      </c>
      <c r="Q3885" s="12" t="s">
        <v>8315</v>
      </c>
      <c r="R3885" s="13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300"/>
        <v>0</v>
      </c>
      <c r="P3886">
        <f t="shared" si="301"/>
        <v>0</v>
      </c>
      <c r="Q3886" s="12" t="s">
        <v>8315</v>
      </c>
      <c r="R3886" s="13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300"/>
        <v>0</v>
      </c>
      <c r="P3887">
        <f t="shared" si="301"/>
        <v>0</v>
      </c>
      <c r="Q3887" s="12" t="s">
        <v>8315</v>
      </c>
      <c r="R3887" s="13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300"/>
        <v>0</v>
      </c>
      <c r="P3888">
        <f t="shared" si="301"/>
        <v>0</v>
      </c>
      <c r="Q3888" s="12" t="s">
        <v>8315</v>
      </c>
      <c r="R3888" s="13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300"/>
        <v>2</v>
      </c>
      <c r="P3889">
        <f t="shared" si="301"/>
        <v>17.5</v>
      </c>
      <c r="Q3889" s="12" t="s">
        <v>8315</v>
      </c>
      <c r="R3889" s="13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300"/>
        <v>27</v>
      </c>
      <c r="P3890">
        <f t="shared" si="301"/>
        <v>38.71</v>
      </c>
      <c r="Q3890" s="12" t="s">
        <v>8315</v>
      </c>
      <c r="R3890" s="13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300"/>
        <v>1</v>
      </c>
      <c r="P3891">
        <f t="shared" si="301"/>
        <v>13.11</v>
      </c>
      <c r="Q3891" s="12" t="s">
        <v>8315</v>
      </c>
      <c r="R3891" s="13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300"/>
        <v>17</v>
      </c>
      <c r="P3892">
        <f t="shared" si="301"/>
        <v>315.5</v>
      </c>
      <c r="Q3892" s="12" t="s">
        <v>8315</v>
      </c>
      <c r="R3892" s="13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300"/>
        <v>33</v>
      </c>
      <c r="P3893">
        <f t="shared" si="301"/>
        <v>37.14</v>
      </c>
      <c r="Q3893" s="12" t="s">
        <v>8315</v>
      </c>
      <c r="R3893" s="1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300"/>
        <v>0</v>
      </c>
      <c r="P3894">
        <f t="shared" si="301"/>
        <v>0</v>
      </c>
      <c r="Q3894" s="12" t="s">
        <v>8315</v>
      </c>
      <c r="R3894" s="13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300"/>
        <v>22</v>
      </c>
      <c r="P3895">
        <f t="shared" si="301"/>
        <v>128.27000000000001</v>
      </c>
      <c r="Q3895" s="12" t="s">
        <v>8315</v>
      </c>
      <c r="R3895" s="13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300"/>
        <v>3</v>
      </c>
      <c r="P3896">
        <f t="shared" si="301"/>
        <v>47.27</v>
      </c>
      <c r="Q3896" s="12" t="s">
        <v>8315</v>
      </c>
      <c r="R3896" s="13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300"/>
        <v>5</v>
      </c>
      <c r="P3897">
        <f t="shared" si="301"/>
        <v>50</v>
      </c>
      <c r="Q3897" s="12" t="s">
        <v>8315</v>
      </c>
      <c r="R3897" s="13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300"/>
        <v>11</v>
      </c>
      <c r="P3898">
        <f t="shared" si="301"/>
        <v>42.5</v>
      </c>
      <c r="Q3898" s="12" t="s">
        <v>8315</v>
      </c>
      <c r="R3898" s="13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300"/>
        <v>18</v>
      </c>
      <c r="P3899">
        <f t="shared" si="301"/>
        <v>44</v>
      </c>
      <c r="Q3899" s="12" t="s">
        <v>8315</v>
      </c>
      <c r="R3899" s="13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300"/>
        <v>33</v>
      </c>
      <c r="P3900">
        <f t="shared" si="301"/>
        <v>50.88</v>
      </c>
      <c r="Q3900" s="12" t="s">
        <v>8315</v>
      </c>
      <c r="R3900" s="13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300"/>
        <v>1</v>
      </c>
      <c r="P3901">
        <f t="shared" si="301"/>
        <v>62.5</v>
      </c>
      <c r="Q3901" s="12" t="s">
        <v>8315</v>
      </c>
      <c r="R3901" s="13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300"/>
        <v>5</v>
      </c>
      <c r="P3902">
        <f t="shared" si="301"/>
        <v>27</v>
      </c>
      <c r="Q3902" s="12" t="s">
        <v>8315</v>
      </c>
      <c r="R3902" s="13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300"/>
        <v>1</v>
      </c>
      <c r="P3903">
        <f t="shared" si="301"/>
        <v>25</v>
      </c>
      <c r="Q3903" s="12" t="s">
        <v>8315</v>
      </c>
      <c r="R3903" s="1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300"/>
        <v>49</v>
      </c>
      <c r="P3904">
        <f t="shared" si="301"/>
        <v>47.26</v>
      </c>
      <c r="Q3904" s="12" t="s">
        <v>8315</v>
      </c>
      <c r="R3904" s="13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300"/>
        <v>0</v>
      </c>
      <c r="P3905">
        <f t="shared" si="301"/>
        <v>0</v>
      </c>
      <c r="Q3905" s="12" t="s">
        <v>8315</v>
      </c>
      <c r="R3905" s="13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300"/>
        <v>0</v>
      </c>
      <c r="P3906">
        <f t="shared" si="301"/>
        <v>1.5</v>
      </c>
      <c r="Q3906" s="12" t="s">
        <v>8315</v>
      </c>
      <c r="R3906" s="13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ref="O3907:O3970" si="305">IFERROR(ROUND(E3907/D3907*100,0),0)</f>
        <v>12</v>
      </c>
      <c r="P3907">
        <f t="shared" ref="P3907:P3970" si="306">IFERROR(ROUND(E3907/L3907,2),0)</f>
        <v>24.71</v>
      </c>
      <c r="Q3907" s="12" t="s">
        <v>8315</v>
      </c>
      <c r="R3907" s="13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305"/>
        <v>67</v>
      </c>
      <c r="P3908">
        <f t="shared" si="306"/>
        <v>63.13</v>
      </c>
      <c r="Q3908" s="12" t="s">
        <v>8315</v>
      </c>
      <c r="R3908" s="13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305"/>
        <v>15</v>
      </c>
      <c r="P3909">
        <f t="shared" si="306"/>
        <v>38.25</v>
      </c>
      <c r="Q3909" s="12" t="s">
        <v>8315</v>
      </c>
      <c r="R3909" s="13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305"/>
        <v>9</v>
      </c>
      <c r="P3910">
        <f t="shared" si="306"/>
        <v>16.25</v>
      </c>
      <c r="Q3910" s="12" t="s">
        <v>8315</v>
      </c>
      <c r="R3910" s="13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305"/>
        <v>0</v>
      </c>
      <c r="P3911">
        <f t="shared" si="306"/>
        <v>33.75</v>
      </c>
      <c r="Q3911" s="12" t="s">
        <v>8315</v>
      </c>
      <c r="R3911" s="13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305"/>
        <v>3</v>
      </c>
      <c r="P3912">
        <f t="shared" si="306"/>
        <v>61.67</v>
      </c>
      <c r="Q3912" s="12" t="s">
        <v>8315</v>
      </c>
      <c r="R3912" s="13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305"/>
        <v>37</v>
      </c>
      <c r="P3913">
        <f t="shared" si="306"/>
        <v>83.14</v>
      </c>
      <c r="Q3913" s="12" t="s">
        <v>8315</v>
      </c>
      <c r="R3913" s="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305"/>
        <v>0</v>
      </c>
      <c r="P3914">
        <f t="shared" si="306"/>
        <v>1</v>
      </c>
      <c r="Q3914" s="12" t="s">
        <v>8315</v>
      </c>
      <c r="R3914" s="13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305"/>
        <v>10</v>
      </c>
      <c r="P3915">
        <f t="shared" si="306"/>
        <v>142.86000000000001</v>
      </c>
      <c r="Q3915" s="12" t="s">
        <v>8315</v>
      </c>
      <c r="R3915" s="13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305"/>
        <v>36</v>
      </c>
      <c r="P3916">
        <f t="shared" si="306"/>
        <v>33.67</v>
      </c>
      <c r="Q3916" s="12" t="s">
        <v>8315</v>
      </c>
      <c r="R3916" s="13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305"/>
        <v>0</v>
      </c>
      <c r="P3917">
        <f t="shared" si="306"/>
        <v>5</v>
      </c>
      <c r="Q3917" s="12" t="s">
        <v>8315</v>
      </c>
      <c r="R3917" s="13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305"/>
        <v>0</v>
      </c>
      <c r="P3918">
        <f t="shared" si="306"/>
        <v>0</v>
      </c>
      <c r="Q3918" s="12" t="s">
        <v>8315</v>
      </c>
      <c r="R3918" s="13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05"/>
        <v>0</v>
      </c>
      <c r="P3919">
        <f t="shared" si="306"/>
        <v>10</v>
      </c>
      <c r="Q3919" s="12" t="s">
        <v>8315</v>
      </c>
      <c r="R3919" s="13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305"/>
        <v>0</v>
      </c>
      <c r="P3920">
        <f t="shared" si="306"/>
        <v>40</v>
      </c>
      <c r="Q3920" s="12" t="s">
        <v>8315</v>
      </c>
      <c r="R3920" s="13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305"/>
        <v>2</v>
      </c>
      <c r="P3921">
        <f t="shared" si="306"/>
        <v>30</v>
      </c>
      <c r="Q3921" s="12" t="s">
        <v>8315</v>
      </c>
      <c r="R3921" s="13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305"/>
        <v>5</v>
      </c>
      <c r="P3922">
        <f t="shared" si="306"/>
        <v>45</v>
      </c>
      <c r="Q3922" s="12" t="s">
        <v>8315</v>
      </c>
      <c r="R3922" s="13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05"/>
        <v>0</v>
      </c>
      <c r="P3923">
        <f t="shared" si="306"/>
        <v>0</v>
      </c>
      <c r="Q3923" s="12" t="s">
        <v>8315</v>
      </c>
      <c r="R3923" s="1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305"/>
        <v>8</v>
      </c>
      <c r="P3924">
        <f t="shared" si="306"/>
        <v>10.17</v>
      </c>
      <c r="Q3924" s="12" t="s">
        <v>8315</v>
      </c>
      <c r="R3924" s="13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305"/>
        <v>12</v>
      </c>
      <c r="P3925">
        <f t="shared" si="306"/>
        <v>81.41</v>
      </c>
      <c r="Q3925" s="12" t="s">
        <v>8315</v>
      </c>
      <c r="R3925" s="13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305"/>
        <v>15</v>
      </c>
      <c r="P3926">
        <f t="shared" si="306"/>
        <v>57.25</v>
      </c>
      <c r="Q3926" s="12" t="s">
        <v>8315</v>
      </c>
      <c r="R3926" s="13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305"/>
        <v>10</v>
      </c>
      <c r="P3927">
        <f t="shared" si="306"/>
        <v>5</v>
      </c>
      <c r="Q3927" s="12" t="s">
        <v>8315</v>
      </c>
      <c r="R3927" s="13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05"/>
        <v>0</v>
      </c>
      <c r="P3928">
        <f t="shared" si="306"/>
        <v>15</v>
      </c>
      <c r="Q3928" s="12" t="s">
        <v>8315</v>
      </c>
      <c r="R3928" s="13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305"/>
        <v>1</v>
      </c>
      <c r="P3929">
        <f t="shared" si="306"/>
        <v>12.5</v>
      </c>
      <c r="Q3929" s="12" t="s">
        <v>8315</v>
      </c>
      <c r="R3929" s="13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305"/>
        <v>13</v>
      </c>
      <c r="P3930">
        <f t="shared" si="306"/>
        <v>93</v>
      </c>
      <c r="Q3930" s="12" t="s">
        <v>8315</v>
      </c>
      <c r="R3930" s="13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305"/>
        <v>2</v>
      </c>
      <c r="P3931">
        <f t="shared" si="306"/>
        <v>32.36</v>
      </c>
      <c r="Q3931" s="12" t="s">
        <v>8315</v>
      </c>
      <c r="R3931" s="13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05"/>
        <v>0</v>
      </c>
      <c r="P3932">
        <f t="shared" si="306"/>
        <v>0</v>
      </c>
      <c r="Q3932" s="12" t="s">
        <v>8315</v>
      </c>
      <c r="R3932" s="13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305"/>
        <v>0</v>
      </c>
      <c r="P3933">
        <f t="shared" si="306"/>
        <v>0</v>
      </c>
      <c r="Q3933" s="12" t="s">
        <v>8315</v>
      </c>
      <c r="R3933" s="1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305"/>
        <v>0</v>
      </c>
      <c r="P3934">
        <f t="shared" si="306"/>
        <v>1</v>
      </c>
      <c r="Q3934" s="12" t="s">
        <v>8315</v>
      </c>
      <c r="R3934" s="13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305"/>
        <v>16</v>
      </c>
      <c r="P3935">
        <f t="shared" si="306"/>
        <v>91.83</v>
      </c>
      <c r="Q3935" s="12" t="s">
        <v>8315</v>
      </c>
      <c r="R3935" s="13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305"/>
        <v>11</v>
      </c>
      <c r="P3936">
        <f t="shared" si="306"/>
        <v>45.83</v>
      </c>
      <c r="Q3936" s="12" t="s">
        <v>8315</v>
      </c>
      <c r="R3936" s="13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305"/>
        <v>44</v>
      </c>
      <c r="P3937">
        <f t="shared" si="306"/>
        <v>57.17</v>
      </c>
      <c r="Q3937" s="12" t="s">
        <v>8315</v>
      </c>
      <c r="R3937" s="13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305"/>
        <v>0</v>
      </c>
      <c r="P3938">
        <f t="shared" si="306"/>
        <v>0</v>
      </c>
      <c r="Q3938" s="12" t="s">
        <v>8315</v>
      </c>
      <c r="R3938" s="13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305"/>
        <v>86</v>
      </c>
      <c r="P3939">
        <f t="shared" si="306"/>
        <v>248.5</v>
      </c>
      <c r="Q3939" s="12" t="s">
        <v>8315</v>
      </c>
      <c r="R3939" s="13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305"/>
        <v>12</v>
      </c>
      <c r="P3940">
        <f t="shared" si="306"/>
        <v>79.400000000000006</v>
      </c>
      <c r="Q3940" s="12" t="s">
        <v>8315</v>
      </c>
      <c r="R3940" s="13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05"/>
        <v>0</v>
      </c>
      <c r="P3941">
        <f t="shared" si="306"/>
        <v>5</v>
      </c>
      <c r="Q3941" s="12" t="s">
        <v>8315</v>
      </c>
      <c r="R3941" s="13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305"/>
        <v>0</v>
      </c>
      <c r="P3942">
        <f t="shared" si="306"/>
        <v>5.5</v>
      </c>
      <c r="Q3942" s="12" t="s">
        <v>8315</v>
      </c>
      <c r="R3942" s="13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305"/>
        <v>1</v>
      </c>
      <c r="P3943">
        <f t="shared" si="306"/>
        <v>25</v>
      </c>
      <c r="Q3943" s="12" t="s">
        <v>8315</v>
      </c>
      <c r="R3943" s="1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305"/>
        <v>0</v>
      </c>
      <c r="P3944">
        <f t="shared" si="306"/>
        <v>0</v>
      </c>
      <c r="Q3944" s="12" t="s">
        <v>8315</v>
      </c>
      <c r="R3944" s="13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305"/>
        <v>36</v>
      </c>
      <c r="P3945">
        <f t="shared" si="306"/>
        <v>137.08000000000001</v>
      </c>
      <c r="Q3945" s="12" t="s">
        <v>8315</v>
      </c>
      <c r="R3945" s="13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305"/>
        <v>0</v>
      </c>
      <c r="P3946">
        <f t="shared" si="306"/>
        <v>0</v>
      </c>
      <c r="Q3946" s="12" t="s">
        <v>8315</v>
      </c>
      <c r="R3946" s="13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305"/>
        <v>0</v>
      </c>
      <c r="P3947">
        <f t="shared" si="306"/>
        <v>5</v>
      </c>
      <c r="Q3947" s="12" t="s">
        <v>8315</v>
      </c>
      <c r="R3947" s="13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305"/>
        <v>3</v>
      </c>
      <c r="P3948">
        <f t="shared" si="306"/>
        <v>39</v>
      </c>
      <c r="Q3948" s="12" t="s">
        <v>8315</v>
      </c>
      <c r="R3948" s="13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305"/>
        <v>3</v>
      </c>
      <c r="P3949">
        <f t="shared" si="306"/>
        <v>50.5</v>
      </c>
      <c r="Q3949" s="12" t="s">
        <v>8315</v>
      </c>
      <c r="R3949" s="13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305"/>
        <v>0</v>
      </c>
      <c r="P3950">
        <f t="shared" si="306"/>
        <v>0</v>
      </c>
      <c r="Q3950" s="12" t="s">
        <v>8315</v>
      </c>
      <c r="R3950" s="13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305"/>
        <v>16</v>
      </c>
      <c r="P3951">
        <f t="shared" si="306"/>
        <v>49.28</v>
      </c>
      <c r="Q3951" s="12" t="s">
        <v>8315</v>
      </c>
      <c r="R3951" s="13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305"/>
        <v>1</v>
      </c>
      <c r="P3952">
        <f t="shared" si="306"/>
        <v>25</v>
      </c>
      <c r="Q3952" s="12" t="s">
        <v>8315</v>
      </c>
      <c r="R3952" s="13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305"/>
        <v>0</v>
      </c>
      <c r="P3953">
        <f t="shared" si="306"/>
        <v>1</v>
      </c>
      <c r="Q3953" s="12" t="s">
        <v>8315</v>
      </c>
      <c r="R3953" s="1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305"/>
        <v>0</v>
      </c>
      <c r="P3954">
        <f t="shared" si="306"/>
        <v>25</v>
      </c>
      <c r="Q3954" s="12" t="s">
        <v>8315</v>
      </c>
      <c r="R3954" s="13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305"/>
        <v>0</v>
      </c>
      <c r="P3955">
        <f t="shared" si="306"/>
        <v>0</v>
      </c>
      <c r="Q3955" s="12" t="s">
        <v>8315</v>
      </c>
      <c r="R3955" s="13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305"/>
        <v>0</v>
      </c>
      <c r="P3956">
        <f t="shared" si="306"/>
        <v>0</v>
      </c>
      <c r="Q3956" s="12" t="s">
        <v>8315</v>
      </c>
      <c r="R3956" s="13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305"/>
        <v>24</v>
      </c>
      <c r="P3957">
        <f t="shared" si="306"/>
        <v>53.13</v>
      </c>
      <c r="Q3957" s="12" t="s">
        <v>8315</v>
      </c>
      <c r="R3957" s="13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305"/>
        <v>0</v>
      </c>
      <c r="P3958">
        <f t="shared" si="306"/>
        <v>0</v>
      </c>
      <c r="Q3958" s="12" t="s">
        <v>8315</v>
      </c>
      <c r="R3958" s="13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305"/>
        <v>0</v>
      </c>
      <c r="P3959">
        <f t="shared" si="306"/>
        <v>7</v>
      </c>
      <c r="Q3959" s="12" t="s">
        <v>8315</v>
      </c>
      <c r="R3959" s="13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305"/>
        <v>32</v>
      </c>
      <c r="P3960">
        <f t="shared" si="306"/>
        <v>40.06</v>
      </c>
      <c r="Q3960" s="12" t="s">
        <v>8315</v>
      </c>
      <c r="R3960" s="13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305"/>
        <v>24</v>
      </c>
      <c r="P3961">
        <f t="shared" si="306"/>
        <v>24.33</v>
      </c>
      <c r="Q3961" s="12" t="s">
        <v>8315</v>
      </c>
      <c r="R3961" s="13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305"/>
        <v>2</v>
      </c>
      <c r="P3962">
        <f t="shared" si="306"/>
        <v>11.25</v>
      </c>
      <c r="Q3962" s="12" t="s">
        <v>8315</v>
      </c>
      <c r="R3962" s="13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305"/>
        <v>0</v>
      </c>
      <c r="P3963">
        <f t="shared" si="306"/>
        <v>10.5</v>
      </c>
      <c r="Q3963" s="12" t="s">
        <v>8315</v>
      </c>
      <c r="R3963" s="1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305"/>
        <v>3</v>
      </c>
      <c r="P3964">
        <f t="shared" si="306"/>
        <v>15</v>
      </c>
      <c r="Q3964" s="12" t="s">
        <v>8315</v>
      </c>
      <c r="R3964" s="13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305"/>
        <v>0</v>
      </c>
      <c r="P3965">
        <f t="shared" si="306"/>
        <v>0</v>
      </c>
      <c r="Q3965" s="12" t="s">
        <v>8315</v>
      </c>
      <c r="R3965" s="13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305"/>
        <v>6</v>
      </c>
      <c r="P3966">
        <f t="shared" si="306"/>
        <v>42</v>
      </c>
      <c r="Q3966" s="12" t="s">
        <v>8315</v>
      </c>
      <c r="R3966" s="13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305"/>
        <v>14</v>
      </c>
      <c r="P3967">
        <f t="shared" si="306"/>
        <v>71.25</v>
      </c>
      <c r="Q3967" s="12" t="s">
        <v>8315</v>
      </c>
      <c r="R3967" s="13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305"/>
        <v>1</v>
      </c>
      <c r="P3968">
        <f t="shared" si="306"/>
        <v>22.5</v>
      </c>
      <c r="Q3968" s="12" t="s">
        <v>8315</v>
      </c>
      <c r="R3968" s="13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305"/>
        <v>24</v>
      </c>
      <c r="P3969">
        <f t="shared" si="306"/>
        <v>41</v>
      </c>
      <c r="Q3969" s="12" t="s">
        <v>8315</v>
      </c>
      <c r="R3969" s="13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305"/>
        <v>11</v>
      </c>
      <c r="P3970">
        <f t="shared" si="306"/>
        <v>47.91</v>
      </c>
      <c r="Q3970" s="12" t="s">
        <v>8315</v>
      </c>
      <c r="R3970" s="13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ref="O3971:O4034" si="310">IFERROR(ROUND(E3971/D3971*100,0),0)</f>
        <v>7</v>
      </c>
      <c r="P3971">
        <f t="shared" ref="P3971:P4034" si="311">IFERROR(ROUND(E3971/L3971,2),0)</f>
        <v>35.17</v>
      </c>
      <c r="Q3971" s="12" t="s">
        <v>8315</v>
      </c>
      <c r="R3971" s="13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310"/>
        <v>0</v>
      </c>
      <c r="P3972">
        <f t="shared" si="311"/>
        <v>5.5</v>
      </c>
      <c r="Q3972" s="12" t="s">
        <v>8315</v>
      </c>
      <c r="R3972" s="13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310"/>
        <v>1</v>
      </c>
      <c r="P3973">
        <f t="shared" si="311"/>
        <v>22.67</v>
      </c>
      <c r="Q3973" s="12" t="s">
        <v>8315</v>
      </c>
      <c r="R3973" s="1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310"/>
        <v>21</v>
      </c>
      <c r="P3974">
        <f t="shared" si="311"/>
        <v>26.38</v>
      </c>
      <c r="Q3974" s="12" t="s">
        <v>8315</v>
      </c>
      <c r="R3974" s="13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310"/>
        <v>78</v>
      </c>
      <c r="P3975">
        <f t="shared" si="311"/>
        <v>105.54</v>
      </c>
      <c r="Q3975" s="12" t="s">
        <v>8315</v>
      </c>
      <c r="R3975" s="13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310"/>
        <v>32</v>
      </c>
      <c r="P3976">
        <f t="shared" si="311"/>
        <v>29.09</v>
      </c>
      <c r="Q3976" s="12" t="s">
        <v>8315</v>
      </c>
      <c r="R3976" s="13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310"/>
        <v>0</v>
      </c>
      <c r="P3977">
        <f t="shared" si="311"/>
        <v>0</v>
      </c>
      <c r="Q3977" s="12" t="s">
        <v>8315</v>
      </c>
      <c r="R3977" s="13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310"/>
        <v>48</v>
      </c>
      <c r="P3978">
        <f t="shared" si="311"/>
        <v>62</v>
      </c>
      <c r="Q3978" s="12" t="s">
        <v>8315</v>
      </c>
      <c r="R3978" s="13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310"/>
        <v>1</v>
      </c>
      <c r="P3979">
        <f t="shared" si="311"/>
        <v>217.5</v>
      </c>
      <c r="Q3979" s="12" t="s">
        <v>8315</v>
      </c>
      <c r="R3979" s="13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310"/>
        <v>11</v>
      </c>
      <c r="P3980">
        <f t="shared" si="311"/>
        <v>26.75</v>
      </c>
      <c r="Q3980" s="12" t="s">
        <v>8315</v>
      </c>
      <c r="R3980" s="13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310"/>
        <v>2</v>
      </c>
      <c r="P3981">
        <f t="shared" si="311"/>
        <v>18.329999999999998</v>
      </c>
      <c r="Q3981" s="12" t="s">
        <v>8315</v>
      </c>
      <c r="R3981" s="13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310"/>
        <v>18</v>
      </c>
      <c r="P3982">
        <f t="shared" si="311"/>
        <v>64.290000000000006</v>
      </c>
      <c r="Q3982" s="12" t="s">
        <v>8315</v>
      </c>
      <c r="R3982" s="13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310"/>
        <v>4</v>
      </c>
      <c r="P3983">
        <f t="shared" si="311"/>
        <v>175</v>
      </c>
      <c r="Q3983" s="12" t="s">
        <v>8315</v>
      </c>
      <c r="R3983" s="1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310"/>
        <v>20</v>
      </c>
      <c r="P3984">
        <f t="shared" si="311"/>
        <v>34</v>
      </c>
      <c r="Q3984" s="12" t="s">
        <v>8315</v>
      </c>
      <c r="R3984" s="13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310"/>
        <v>35</v>
      </c>
      <c r="P3985">
        <f t="shared" si="311"/>
        <v>84.28</v>
      </c>
      <c r="Q3985" s="12" t="s">
        <v>8315</v>
      </c>
      <c r="R3985" s="13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310"/>
        <v>6</v>
      </c>
      <c r="P3986">
        <f t="shared" si="311"/>
        <v>9.5</v>
      </c>
      <c r="Q3986" s="12" t="s">
        <v>8315</v>
      </c>
      <c r="R3986" s="13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310"/>
        <v>32</v>
      </c>
      <c r="P3987">
        <f t="shared" si="311"/>
        <v>33.74</v>
      </c>
      <c r="Q3987" s="12" t="s">
        <v>8315</v>
      </c>
      <c r="R3987" s="13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310"/>
        <v>10</v>
      </c>
      <c r="P3988">
        <f t="shared" si="311"/>
        <v>37.54</v>
      </c>
      <c r="Q3988" s="12" t="s">
        <v>8315</v>
      </c>
      <c r="R3988" s="13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310"/>
        <v>38</v>
      </c>
      <c r="P3989">
        <f t="shared" si="311"/>
        <v>11.62</v>
      </c>
      <c r="Q3989" s="12" t="s">
        <v>8315</v>
      </c>
      <c r="R3989" s="13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310"/>
        <v>2</v>
      </c>
      <c r="P3990">
        <f t="shared" si="311"/>
        <v>8</v>
      </c>
      <c r="Q3990" s="12" t="s">
        <v>8315</v>
      </c>
      <c r="R3990" s="13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310"/>
        <v>0</v>
      </c>
      <c r="P3991">
        <f t="shared" si="311"/>
        <v>0</v>
      </c>
      <c r="Q3991" s="12" t="s">
        <v>8315</v>
      </c>
      <c r="R3991" s="13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310"/>
        <v>4</v>
      </c>
      <c r="P3992">
        <f t="shared" si="311"/>
        <v>23</v>
      </c>
      <c r="Q3992" s="12" t="s">
        <v>8315</v>
      </c>
      <c r="R3992" s="13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310"/>
        <v>20</v>
      </c>
      <c r="P3993">
        <f t="shared" si="311"/>
        <v>100</v>
      </c>
      <c r="Q3993" s="12" t="s">
        <v>8315</v>
      </c>
      <c r="R3993" s="1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310"/>
        <v>5</v>
      </c>
      <c r="P3994">
        <f t="shared" si="311"/>
        <v>60.11</v>
      </c>
      <c r="Q3994" s="12" t="s">
        <v>8315</v>
      </c>
      <c r="R3994" s="13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310"/>
        <v>0</v>
      </c>
      <c r="P3995">
        <f t="shared" si="311"/>
        <v>3</v>
      </c>
      <c r="Q3995" s="12" t="s">
        <v>8315</v>
      </c>
      <c r="R3995" s="13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310"/>
        <v>0</v>
      </c>
      <c r="P3996">
        <f t="shared" si="311"/>
        <v>5</v>
      </c>
      <c r="Q3996" s="12" t="s">
        <v>8315</v>
      </c>
      <c r="R3996" s="13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310"/>
        <v>35</v>
      </c>
      <c r="P3997">
        <f t="shared" si="311"/>
        <v>17.5</v>
      </c>
      <c r="Q3997" s="12" t="s">
        <v>8315</v>
      </c>
      <c r="R3997" s="13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310"/>
        <v>17</v>
      </c>
      <c r="P3998">
        <f t="shared" si="311"/>
        <v>29.24</v>
      </c>
      <c r="Q3998" s="12" t="s">
        <v>8315</v>
      </c>
      <c r="R3998" s="13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310"/>
        <v>0</v>
      </c>
      <c r="P3999">
        <f t="shared" si="311"/>
        <v>0</v>
      </c>
      <c r="Q3999" s="12" t="s">
        <v>8315</v>
      </c>
      <c r="R3999" s="13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310"/>
        <v>57</v>
      </c>
      <c r="P4000">
        <f t="shared" si="311"/>
        <v>59.58</v>
      </c>
      <c r="Q4000" s="12" t="s">
        <v>8315</v>
      </c>
      <c r="R4000" s="13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310"/>
        <v>17</v>
      </c>
      <c r="P4001">
        <f t="shared" si="311"/>
        <v>82.57</v>
      </c>
      <c r="Q4001" s="12" t="s">
        <v>8315</v>
      </c>
      <c r="R4001" s="13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310"/>
        <v>0</v>
      </c>
      <c r="P4002">
        <f t="shared" si="311"/>
        <v>10</v>
      </c>
      <c r="Q4002" s="12" t="s">
        <v>8315</v>
      </c>
      <c r="R4002" s="13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310"/>
        <v>38</v>
      </c>
      <c r="P4003">
        <f t="shared" si="311"/>
        <v>32.36</v>
      </c>
      <c r="Q4003" s="12" t="s">
        <v>8315</v>
      </c>
      <c r="R4003" s="1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310"/>
        <v>2</v>
      </c>
      <c r="P4004">
        <f t="shared" si="311"/>
        <v>5.75</v>
      </c>
      <c r="Q4004" s="12" t="s">
        <v>8315</v>
      </c>
      <c r="R4004" s="13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310"/>
        <v>10</v>
      </c>
      <c r="P4005">
        <f t="shared" si="311"/>
        <v>100.5</v>
      </c>
      <c r="Q4005" s="12" t="s">
        <v>8315</v>
      </c>
      <c r="R4005" s="13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310"/>
        <v>0</v>
      </c>
      <c r="P4006">
        <f t="shared" si="311"/>
        <v>1</v>
      </c>
      <c r="Q4006" s="12" t="s">
        <v>8315</v>
      </c>
      <c r="R4006" s="13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310"/>
        <v>1</v>
      </c>
      <c r="P4007">
        <f t="shared" si="311"/>
        <v>20</v>
      </c>
      <c r="Q4007" s="12" t="s">
        <v>8315</v>
      </c>
      <c r="R4007" s="13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310"/>
        <v>0</v>
      </c>
      <c r="P4008">
        <f t="shared" si="311"/>
        <v>2</v>
      </c>
      <c r="Q4008" s="12" t="s">
        <v>8315</v>
      </c>
      <c r="R4008" s="13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310"/>
        <v>0</v>
      </c>
      <c r="P4009">
        <f t="shared" si="311"/>
        <v>5</v>
      </c>
      <c r="Q4009" s="12" t="s">
        <v>8315</v>
      </c>
      <c r="R4009" s="13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310"/>
        <v>6</v>
      </c>
      <c r="P4010">
        <f t="shared" si="311"/>
        <v>15</v>
      </c>
      <c r="Q4010" s="12" t="s">
        <v>8315</v>
      </c>
      <c r="R4010" s="13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310"/>
        <v>4</v>
      </c>
      <c r="P4011">
        <f t="shared" si="311"/>
        <v>25</v>
      </c>
      <c r="Q4011" s="12" t="s">
        <v>8315</v>
      </c>
      <c r="R4011" s="13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310"/>
        <v>24</v>
      </c>
      <c r="P4012">
        <f t="shared" si="311"/>
        <v>45.84</v>
      </c>
      <c r="Q4012" s="12" t="s">
        <v>8315</v>
      </c>
      <c r="R4012" s="13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310"/>
        <v>8</v>
      </c>
      <c r="P4013">
        <f t="shared" si="311"/>
        <v>4.75</v>
      </c>
      <c r="Q4013" s="12" t="s">
        <v>8315</v>
      </c>
      <c r="R4013" s="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310"/>
        <v>0</v>
      </c>
      <c r="P4014">
        <f t="shared" si="311"/>
        <v>0</v>
      </c>
      <c r="Q4014" s="12" t="s">
        <v>8315</v>
      </c>
      <c r="R4014" s="13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310"/>
        <v>1</v>
      </c>
      <c r="P4015">
        <f t="shared" si="311"/>
        <v>13</v>
      </c>
      <c r="Q4015" s="12" t="s">
        <v>8315</v>
      </c>
      <c r="R4015" s="13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310"/>
        <v>0</v>
      </c>
      <c r="P4016">
        <f t="shared" si="311"/>
        <v>0</v>
      </c>
      <c r="Q4016" s="12" t="s">
        <v>8315</v>
      </c>
      <c r="R4016" s="13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310"/>
        <v>0</v>
      </c>
      <c r="P4017">
        <f t="shared" si="311"/>
        <v>1</v>
      </c>
      <c r="Q4017" s="12" t="s">
        <v>8315</v>
      </c>
      <c r="R4017" s="13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310"/>
        <v>14</v>
      </c>
      <c r="P4018">
        <f t="shared" si="311"/>
        <v>10</v>
      </c>
      <c r="Q4018" s="12" t="s">
        <v>8315</v>
      </c>
      <c r="R4018" s="13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310"/>
        <v>1</v>
      </c>
      <c r="P4019">
        <f t="shared" si="311"/>
        <v>52.5</v>
      </c>
      <c r="Q4019" s="12" t="s">
        <v>8315</v>
      </c>
      <c r="R4019" s="13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310"/>
        <v>9</v>
      </c>
      <c r="P4020">
        <f t="shared" si="311"/>
        <v>32.5</v>
      </c>
      <c r="Q4020" s="12" t="s">
        <v>8315</v>
      </c>
      <c r="R4020" s="13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310"/>
        <v>1</v>
      </c>
      <c r="P4021">
        <f t="shared" si="311"/>
        <v>7.25</v>
      </c>
      <c r="Q4021" s="12" t="s">
        <v>8315</v>
      </c>
      <c r="R4021" s="13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310"/>
        <v>17</v>
      </c>
      <c r="P4022">
        <f t="shared" si="311"/>
        <v>33.33</v>
      </c>
      <c r="Q4022" s="12" t="s">
        <v>8315</v>
      </c>
      <c r="R4022" s="13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310"/>
        <v>1</v>
      </c>
      <c r="P4023">
        <f t="shared" si="311"/>
        <v>62.5</v>
      </c>
      <c r="Q4023" s="12" t="s">
        <v>8315</v>
      </c>
      <c r="R4023" s="1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310"/>
        <v>70</v>
      </c>
      <c r="P4024">
        <f t="shared" si="311"/>
        <v>63.56</v>
      </c>
      <c r="Q4024" s="12" t="s">
        <v>8315</v>
      </c>
      <c r="R4024" s="13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0"/>
        <v>0</v>
      </c>
      <c r="P4025">
        <f t="shared" si="311"/>
        <v>0</v>
      </c>
      <c r="Q4025" s="12" t="s">
        <v>8315</v>
      </c>
      <c r="R4025" s="13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310"/>
        <v>1</v>
      </c>
      <c r="P4026">
        <f t="shared" si="311"/>
        <v>10</v>
      </c>
      <c r="Q4026" s="12" t="s">
        <v>8315</v>
      </c>
      <c r="R4026" s="13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310"/>
        <v>5</v>
      </c>
      <c r="P4027">
        <f t="shared" si="311"/>
        <v>62.5</v>
      </c>
      <c r="Q4027" s="12" t="s">
        <v>8315</v>
      </c>
      <c r="R4027" s="13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310"/>
        <v>0</v>
      </c>
      <c r="P4028">
        <f t="shared" si="311"/>
        <v>0</v>
      </c>
      <c r="Q4028" s="12" t="s">
        <v>8315</v>
      </c>
      <c r="R4028" s="13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310"/>
        <v>7</v>
      </c>
      <c r="P4029">
        <f t="shared" si="311"/>
        <v>30.71</v>
      </c>
      <c r="Q4029" s="12" t="s">
        <v>8315</v>
      </c>
      <c r="R4029" s="13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310"/>
        <v>28</v>
      </c>
      <c r="P4030">
        <f t="shared" si="311"/>
        <v>51</v>
      </c>
      <c r="Q4030" s="12" t="s">
        <v>8315</v>
      </c>
      <c r="R4030" s="13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310"/>
        <v>0</v>
      </c>
      <c r="P4031">
        <f t="shared" si="311"/>
        <v>0</v>
      </c>
      <c r="Q4031" s="12" t="s">
        <v>8315</v>
      </c>
      <c r="R4031" s="13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310"/>
        <v>16</v>
      </c>
      <c r="P4032">
        <f t="shared" si="311"/>
        <v>66.67</v>
      </c>
      <c r="Q4032" s="12" t="s">
        <v>8315</v>
      </c>
      <c r="R4032" s="13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310"/>
        <v>0</v>
      </c>
      <c r="P4033">
        <f t="shared" si="311"/>
        <v>0</v>
      </c>
      <c r="Q4033" s="12" t="s">
        <v>8315</v>
      </c>
      <c r="R4033" s="1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310"/>
        <v>7</v>
      </c>
      <c r="P4034">
        <f t="shared" si="311"/>
        <v>59</v>
      </c>
      <c r="Q4034" s="12" t="s">
        <v>8315</v>
      </c>
      <c r="R4034" s="13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ref="O4035:O4098" si="315">IFERROR(ROUND(E4035/D4035*100,0),0)</f>
        <v>26</v>
      </c>
      <c r="P4035">
        <f t="shared" ref="P4035:P4098" si="316">IFERROR(ROUND(E4035/L4035,2),0)</f>
        <v>65.34</v>
      </c>
      <c r="Q4035" s="12" t="s">
        <v>8315</v>
      </c>
      <c r="R4035" s="13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15"/>
        <v>1</v>
      </c>
      <c r="P4036">
        <f t="shared" si="316"/>
        <v>100</v>
      </c>
      <c r="Q4036" s="12" t="s">
        <v>8315</v>
      </c>
      <c r="R4036" s="13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15"/>
        <v>37</v>
      </c>
      <c r="P4037">
        <f t="shared" si="316"/>
        <v>147.4</v>
      </c>
      <c r="Q4037" s="12" t="s">
        <v>8315</v>
      </c>
      <c r="R4037" s="13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15"/>
        <v>47</v>
      </c>
      <c r="P4038">
        <f t="shared" si="316"/>
        <v>166.06</v>
      </c>
      <c r="Q4038" s="12" t="s">
        <v>8315</v>
      </c>
      <c r="R4038" s="13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15"/>
        <v>11</v>
      </c>
      <c r="P4039">
        <f t="shared" si="316"/>
        <v>40</v>
      </c>
      <c r="Q4039" s="12" t="s">
        <v>8315</v>
      </c>
      <c r="R4039" s="13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15"/>
        <v>12</v>
      </c>
      <c r="P4040">
        <f t="shared" si="316"/>
        <v>75.25</v>
      </c>
      <c r="Q4040" s="12" t="s">
        <v>8315</v>
      </c>
      <c r="R4040" s="13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15"/>
        <v>60</v>
      </c>
      <c r="P4041">
        <f t="shared" si="316"/>
        <v>60</v>
      </c>
      <c r="Q4041" s="12" t="s">
        <v>8315</v>
      </c>
      <c r="R4041" s="13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315"/>
        <v>31</v>
      </c>
      <c r="P4042">
        <f t="shared" si="316"/>
        <v>1250</v>
      </c>
      <c r="Q4042" s="12" t="s">
        <v>8315</v>
      </c>
      <c r="R4042" s="13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15"/>
        <v>0</v>
      </c>
      <c r="P4043">
        <f t="shared" si="316"/>
        <v>10.5</v>
      </c>
      <c r="Q4043" s="12" t="s">
        <v>8315</v>
      </c>
      <c r="R4043" s="1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15"/>
        <v>0</v>
      </c>
      <c r="P4044">
        <f t="shared" si="316"/>
        <v>7</v>
      </c>
      <c r="Q4044" s="12" t="s">
        <v>8315</v>
      </c>
      <c r="R4044" s="13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15"/>
        <v>0</v>
      </c>
      <c r="P4045">
        <f t="shared" si="316"/>
        <v>0</v>
      </c>
      <c r="Q4045" s="12" t="s">
        <v>8315</v>
      </c>
      <c r="R4045" s="13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15"/>
        <v>38</v>
      </c>
      <c r="P4046">
        <f t="shared" si="316"/>
        <v>56.25</v>
      </c>
      <c r="Q4046" s="12" t="s">
        <v>8315</v>
      </c>
      <c r="R4046" s="13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15"/>
        <v>0</v>
      </c>
      <c r="P4047">
        <f t="shared" si="316"/>
        <v>1</v>
      </c>
      <c r="Q4047" s="12" t="s">
        <v>8315</v>
      </c>
      <c r="R4047" s="13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15"/>
        <v>8</v>
      </c>
      <c r="P4048">
        <f t="shared" si="316"/>
        <v>38.33</v>
      </c>
      <c r="Q4048" s="12" t="s">
        <v>8315</v>
      </c>
      <c r="R4048" s="13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15"/>
        <v>2</v>
      </c>
      <c r="P4049">
        <f t="shared" si="316"/>
        <v>27.5</v>
      </c>
      <c r="Q4049" s="12" t="s">
        <v>8315</v>
      </c>
      <c r="R4049" s="13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15"/>
        <v>18</v>
      </c>
      <c r="P4050">
        <f t="shared" si="316"/>
        <v>32.979999999999997</v>
      </c>
      <c r="Q4050" s="12" t="s">
        <v>8315</v>
      </c>
      <c r="R4050" s="13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15"/>
        <v>0</v>
      </c>
      <c r="P4051">
        <f t="shared" si="316"/>
        <v>16</v>
      </c>
      <c r="Q4051" s="12" t="s">
        <v>8315</v>
      </c>
      <c r="R4051" s="13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15"/>
        <v>0</v>
      </c>
      <c r="P4052">
        <f t="shared" si="316"/>
        <v>1</v>
      </c>
      <c r="Q4052" s="12" t="s">
        <v>8315</v>
      </c>
      <c r="R4052" s="13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15"/>
        <v>0</v>
      </c>
      <c r="P4053">
        <f t="shared" si="316"/>
        <v>0</v>
      </c>
      <c r="Q4053" s="12" t="s">
        <v>8315</v>
      </c>
      <c r="R4053" s="1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15"/>
        <v>38</v>
      </c>
      <c r="P4054">
        <f t="shared" si="316"/>
        <v>86.62</v>
      </c>
      <c r="Q4054" s="12" t="s">
        <v>8315</v>
      </c>
      <c r="R4054" s="13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15"/>
        <v>22</v>
      </c>
      <c r="P4055">
        <f t="shared" si="316"/>
        <v>55</v>
      </c>
      <c r="Q4055" s="12" t="s">
        <v>8315</v>
      </c>
      <c r="R4055" s="13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15"/>
        <v>0</v>
      </c>
      <c r="P4056">
        <f t="shared" si="316"/>
        <v>0</v>
      </c>
      <c r="Q4056" s="12" t="s">
        <v>8315</v>
      </c>
      <c r="R4056" s="13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15"/>
        <v>18</v>
      </c>
      <c r="P4057">
        <f t="shared" si="316"/>
        <v>41.95</v>
      </c>
      <c r="Q4057" s="12" t="s">
        <v>8315</v>
      </c>
      <c r="R4057" s="13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15"/>
        <v>53</v>
      </c>
      <c r="P4058">
        <f t="shared" si="316"/>
        <v>88.33</v>
      </c>
      <c r="Q4058" s="12" t="s">
        <v>8315</v>
      </c>
      <c r="R4058" s="13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15"/>
        <v>22</v>
      </c>
      <c r="P4059">
        <f t="shared" si="316"/>
        <v>129.16999999999999</v>
      </c>
      <c r="Q4059" s="12" t="s">
        <v>8315</v>
      </c>
      <c r="R4059" s="13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15"/>
        <v>3</v>
      </c>
      <c r="P4060">
        <f t="shared" si="316"/>
        <v>23.75</v>
      </c>
      <c r="Q4060" s="12" t="s">
        <v>8315</v>
      </c>
      <c r="R4060" s="13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15"/>
        <v>3</v>
      </c>
      <c r="P4061">
        <f t="shared" si="316"/>
        <v>35.71</v>
      </c>
      <c r="Q4061" s="12" t="s">
        <v>8315</v>
      </c>
      <c r="R4061" s="13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15"/>
        <v>3</v>
      </c>
      <c r="P4062">
        <f t="shared" si="316"/>
        <v>57</v>
      </c>
      <c r="Q4062" s="12" t="s">
        <v>8315</v>
      </c>
      <c r="R4062" s="13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15"/>
        <v>0</v>
      </c>
      <c r="P4063">
        <f t="shared" si="316"/>
        <v>0</v>
      </c>
      <c r="Q4063" s="12" t="s">
        <v>8315</v>
      </c>
      <c r="R4063" s="1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15"/>
        <v>2</v>
      </c>
      <c r="P4064">
        <f t="shared" si="316"/>
        <v>163.33000000000001</v>
      </c>
      <c r="Q4064" s="12" t="s">
        <v>8315</v>
      </c>
      <c r="R4064" s="13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15"/>
        <v>1</v>
      </c>
      <c r="P4065">
        <f t="shared" si="316"/>
        <v>15</v>
      </c>
      <c r="Q4065" s="12" t="s">
        <v>8315</v>
      </c>
      <c r="R4065" s="13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15"/>
        <v>19</v>
      </c>
      <c r="P4066">
        <f t="shared" si="316"/>
        <v>64.17</v>
      </c>
      <c r="Q4066" s="12" t="s">
        <v>8315</v>
      </c>
      <c r="R4066" s="13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15"/>
        <v>1</v>
      </c>
      <c r="P4067">
        <f t="shared" si="316"/>
        <v>6.75</v>
      </c>
      <c r="Q4067" s="12" t="s">
        <v>8315</v>
      </c>
      <c r="R4067" s="13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15"/>
        <v>0</v>
      </c>
      <c r="P4068">
        <f t="shared" si="316"/>
        <v>25</v>
      </c>
      <c r="Q4068" s="12" t="s">
        <v>8315</v>
      </c>
      <c r="R4068" s="13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15"/>
        <v>61</v>
      </c>
      <c r="P4069">
        <f t="shared" si="316"/>
        <v>179.12</v>
      </c>
      <c r="Q4069" s="12" t="s">
        <v>8315</v>
      </c>
      <c r="R4069" s="13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15"/>
        <v>1</v>
      </c>
      <c r="P4070">
        <f t="shared" si="316"/>
        <v>34.950000000000003</v>
      </c>
      <c r="Q4070" s="12" t="s">
        <v>8315</v>
      </c>
      <c r="R4070" s="13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15"/>
        <v>34</v>
      </c>
      <c r="P4071">
        <f t="shared" si="316"/>
        <v>33.08</v>
      </c>
      <c r="Q4071" s="12" t="s">
        <v>8315</v>
      </c>
      <c r="R4071" s="13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15"/>
        <v>17</v>
      </c>
      <c r="P4072">
        <f t="shared" si="316"/>
        <v>27.5</v>
      </c>
      <c r="Q4072" s="12" t="s">
        <v>8315</v>
      </c>
      <c r="R4072" s="13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15"/>
        <v>0</v>
      </c>
      <c r="P4073">
        <f t="shared" si="316"/>
        <v>0</v>
      </c>
      <c r="Q4073" s="12" t="s">
        <v>8315</v>
      </c>
      <c r="R4073" s="1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15"/>
        <v>0</v>
      </c>
      <c r="P4074">
        <f t="shared" si="316"/>
        <v>2</v>
      </c>
      <c r="Q4074" s="12" t="s">
        <v>8315</v>
      </c>
      <c r="R4074" s="13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15"/>
        <v>1</v>
      </c>
      <c r="P4075">
        <f t="shared" si="316"/>
        <v>18.5</v>
      </c>
      <c r="Q4075" s="12" t="s">
        <v>8315</v>
      </c>
      <c r="R4075" s="13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15"/>
        <v>27</v>
      </c>
      <c r="P4076">
        <f t="shared" si="316"/>
        <v>35</v>
      </c>
      <c r="Q4076" s="12" t="s">
        <v>8315</v>
      </c>
      <c r="R4076" s="13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15"/>
        <v>29</v>
      </c>
      <c r="P4077">
        <f t="shared" si="316"/>
        <v>44.31</v>
      </c>
      <c r="Q4077" s="12" t="s">
        <v>8315</v>
      </c>
      <c r="R4077" s="13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15"/>
        <v>0</v>
      </c>
      <c r="P4078">
        <f t="shared" si="316"/>
        <v>0</v>
      </c>
      <c r="Q4078" s="12" t="s">
        <v>8315</v>
      </c>
      <c r="R4078" s="13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15"/>
        <v>9</v>
      </c>
      <c r="P4079">
        <f t="shared" si="316"/>
        <v>222.5</v>
      </c>
      <c r="Q4079" s="12" t="s">
        <v>8315</v>
      </c>
      <c r="R4079" s="13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15"/>
        <v>0</v>
      </c>
      <c r="P4080">
        <f t="shared" si="316"/>
        <v>0</v>
      </c>
      <c r="Q4080" s="12" t="s">
        <v>8315</v>
      </c>
      <c r="R4080" s="13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15"/>
        <v>0</v>
      </c>
      <c r="P4081">
        <f t="shared" si="316"/>
        <v>5</v>
      </c>
      <c r="Q4081" s="12" t="s">
        <v>8315</v>
      </c>
      <c r="R4081" s="13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15"/>
        <v>0</v>
      </c>
      <c r="P4082">
        <f t="shared" si="316"/>
        <v>0</v>
      </c>
      <c r="Q4082" s="12" t="s">
        <v>8315</v>
      </c>
      <c r="R4082" s="13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15"/>
        <v>16</v>
      </c>
      <c r="P4083">
        <f t="shared" si="316"/>
        <v>29.17</v>
      </c>
      <c r="Q4083" s="12" t="s">
        <v>8315</v>
      </c>
      <c r="R4083" s="1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15"/>
        <v>2</v>
      </c>
      <c r="P4084">
        <f t="shared" si="316"/>
        <v>1.5</v>
      </c>
      <c r="Q4084" s="12" t="s">
        <v>8315</v>
      </c>
      <c r="R4084" s="13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15"/>
        <v>22</v>
      </c>
      <c r="P4085">
        <f t="shared" si="316"/>
        <v>126.5</v>
      </c>
      <c r="Q4085" s="12" t="s">
        <v>8315</v>
      </c>
      <c r="R4085" s="13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15"/>
        <v>0</v>
      </c>
      <c r="P4086">
        <f t="shared" si="316"/>
        <v>10</v>
      </c>
      <c r="Q4086" s="12" t="s">
        <v>8315</v>
      </c>
      <c r="R4086" s="13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15"/>
        <v>0</v>
      </c>
      <c r="P4087">
        <f t="shared" si="316"/>
        <v>10</v>
      </c>
      <c r="Q4087" s="12" t="s">
        <v>8315</v>
      </c>
      <c r="R4087" s="13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15"/>
        <v>5</v>
      </c>
      <c r="P4088">
        <f t="shared" si="316"/>
        <v>9.4</v>
      </c>
      <c r="Q4088" s="12" t="s">
        <v>8315</v>
      </c>
      <c r="R4088" s="13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15"/>
        <v>0</v>
      </c>
      <c r="P4089">
        <f t="shared" si="316"/>
        <v>0</v>
      </c>
      <c r="Q4089" s="12" t="s">
        <v>8315</v>
      </c>
      <c r="R4089" s="13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15"/>
        <v>11</v>
      </c>
      <c r="P4090">
        <f t="shared" si="316"/>
        <v>72</v>
      </c>
      <c r="Q4090" s="12" t="s">
        <v>8315</v>
      </c>
      <c r="R4090" s="13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15"/>
        <v>5</v>
      </c>
      <c r="P4091">
        <f t="shared" si="316"/>
        <v>30</v>
      </c>
      <c r="Q4091" s="12" t="s">
        <v>8315</v>
      </c>
      <c r="R4091" s="13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15"/>
        <v>3</v>
      </c>
      <c r="P4092">
        <f t="shared" si="316"/>
        <v>10.67</v>
      </c>
      <c r="Q4092" s="12" t="s">
        <v>8315</v>
      </c>
      <c r="R4092" s="13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15"/>
        <v>13</v>
      </c>
      <c r="P4093">
        <f t="shared" si="316"/>
        <v>25.5</v>
      </c>
      <c r="Q4093" s="12" t="s">
        <v>8315</v>
      </c>
      <c r="R4093" s="1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15"/>
        <v>0</v>
      </c>
      <c r="P4094">
        <f t="shared" si="316"/>
        <v>20</v>
      </c>
      <c r="Q4094" s="12" t="s">
        <v>8315</v>
      </c>
      <c r="R4094" s="13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15"/>
        <v>2</v>
      </c>
      <c r="P4095">
        <f t="shared" si="316"/>
        <v>15</v>
      </c>
      <c r="Q4095" s="12" t="s">
        <v>8315</v>
      </c>
      <c r="R4095" s="13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15"/>
        <v>37</v>
      </c>
      <c r="P4096">
        <f t="shared" si="316"/>
        <v>91.25</v>
      </c>
      <c r="Q4096" s="12" t="s">
        <v>8315</v>
      </c>
      <c r="R4096" s="13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15"/>
        <v>3</v>
      </c>
      <c r="P4097">
        <f t="shared" si="316"/>
        <v>800</v>
      </c>
      <c r="Q4097" s="12" t="s">
        <v>8315</v>
      </c>
      <c r="R4097" s="13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315"/>
        <v>11</v>
      </c>
      <c r="P4098">
        <f t="shared" si="316"/>
        <v>80</v>
      </c>
      <c r="Q4098" s="12" t="s">
        <v>8315</v>
      </c>
      <c r="R4098" s="13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ref="O4099:O4115" si="320">IFERROR(ROUND(E4099/D4099*100,0),0)</f>
        <v>0</v>
      </c>
      <c r="P4099">
        <f t="shared" ref="P4099:P4115" si="321">IFERROR(ROUND(E4099/L4099,2),0)</f>
        <v>0</v>
      </c>
      <c r="Q4099" s="12" t="s">
        <v>8315</v>
      </c>
      <c r="R4099" s="13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20"/>
        <v>0</v>
      </c>
      <c r="P4100">
        <f t="shared" si="321"/>
        <v>0</v>
      </c>
      <c r="Q4100" s="12" t="s">
        <v>8315</v>
      </c>
      <c r="R4100" s="13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20"/>
        <v>1</v>
      </c>
      <c r="P4101">
        <f t="shared" si="321"/>
        <v>50</v>
      </c>
      <c r="Q4101" s="12" t="s">
        <v>8315</v>
      </c>
      <c r="R4101" s="13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20"/>
        <v>0</v>
      </c>
      <c r="P4102">
        <f t="shared" si="321"/>
        <v>0</v>
      </c>
      <c r="Q4102" s="12" t="s">
        <v>8315</v>
      </c>
      <c r="R4102" s="13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20"/>
        <v>0</v>
      </c>
      <c r="P4103">
        <f t="shared" si="321"/>
        <v>0</v>
      </c>
      <c r="Q4103" s="12" t="s">
        <v>8315</v>
      </c>
      <c r="R4103" s="1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20"/>
        <v>27</v>
      </c>
      <c r="P4104">
        <f t="shared" si="321"/>
        <v>22.83</v>
      </c>
      <c r="Q4104" s="12" t="s">
        <v>8315</v>
      </c>
      <c r="R4104" s="13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20"/>
        <v>10</v>
      </c>
      <c r="P4105">
        <f t="shared" si="321"/>
        <v>16.670000000000002</v>
      </c>
      <c r="Q4105" s="12" t="s">
        <v>8315</v>
      </c>
      <c r="R4105" s="13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20"/>
        <v>21</v>
      </c>
      <c r="P4106">
        <f t="shared" si="321"/>
        <v>45.79</v>
      </c>
      <c r="Q4106" s="12" t="s">
        <v>8315</v>
      </c>
      <c r="R4106" s="13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20"/>
        <v>7</v>
      </c>
      <c r="P4107">
        <f t="shared" si="321"/>
        <v>383.33</v>
      </c>
      <c r="Q4107" s="12" t="s">
        <v>8315</v>
      </c>
      <c r="R4107" s="13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20"/>
        <v>71</v>
      </c>
      <c r="P4108">
        <f t="shared" si="321"/>
        <v>106.97</v>
      </c>
      <c r="Q4108" s="12" t="s">
        <v>8315</v>
      </c>
      <c r="R4108" s="13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20"/>
        <v>2</v>
      </c>
      <c r="P4109">
        <f t="shared" si="321"/>
        <v>10.25</v>
      </c>
      <c r="Q4109" s="12" t="s">
        <v>8315</v>
      </c>
      <c r="R4109" s="13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20"/>
        <v>2</v>
      </c>
      <c r="P4110">
        <f t="shared" si="321"/>
        <v>59</v>
      </c>
      <c r="Q4110" s="12" t="s">
        <v>8315</v>
      </c>
      <c r="R4110" s="13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20"/>
        <v>0</v>
      </c>
      <c r="P4111">
        <f t="shared" si="321"/>
        <v>0</v>
      </c>
      <c r="Q4111" s="12" t="s">
        <v>8315</v>
      </c>
      <c r="R4111" s="13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20"/>
        <v>29</v>
      </c>
      <c r="P4112">
        <f t="shared" si="321"/>
        <v>14.33</v>
      </c>
      <c r="Q4112" s="12" t="s">
        <v>8315</v>
      </c>
      <c r="R4112" s="13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20"/>
        <v>3</v>
      </c>
      <c r="P4113">
        <f t="shared" si="321"/>
        <v>15.67</v>
      </c>
      <c r="Q4113" s="12" t="s">
        <v>8315</v>
      </c>
      <c r="R4113" s="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20"/>
        <v>0</v>
      </c>
      <c r="P4114">
        <f t="shared" si="321"/>
        <v>1</v>
      </c>
      <c r="Q4114" s="12" t="s">
        <v>8315</v>
      </c>
      <c r="R4114" s="13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20"/>
        <v>0</v>
      </c>
      <c r="P4115">
        <f t="shared" si="321"/>
        <v>1</v>
      </c>
      <c r="Q4115" s="12" t="s">
        <v>8315</v>
      </c>
      <c r="R4115" s="13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63D98245-5529-4B35-8187-B1AE7F8A1644}">
    <filterColumn colId="17">
      <filters>
        <filter val="plays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num" val="0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6D7BA-8EC3-4D82-A95D-7A98C7A669DC}">
  <dimension ref="A1:H13"/>
  <sheetViews>
    <sheetView workbookViewId="0"/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63281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ht="15.5" customHeight="1" x14ac:dyDescent="0.35">
      <c r="A1" s="18" t="s">
        <v>8382</v>
      </c>
      <c r="B1" s="18" t="s">
        <v>8400</v>
      </c>
      <c r="C1" s="18" t="s">
        <v>8401</v>
      </c>
      <c r="D1" s="18" t="s">
        <v>8402</v>
      </c>
      <c r="E1" s="18" t="s">
        <v>8403</v>
      </c>
      <c r="F1" s="18" t="s">
        <v>8404</v>
      </c>
      <c r="G1" s="18" t="s">
        <v>8405</v>
      </c>
      <c r="H1" s="18" t="s">
        <v>8406</v>
      </c>
    </row>
    <row r="2" spans="1:8" x14ac:dyDescent="0.35">
      <c r="A2" t="s">
        <v>8407</v>
      </c>
      <c r="B2" s="8">
        <f>COUNTIFS(Kickstarter!$D$522:$D$4115,"&lt;1000",Kickstarter!$F$522:$F$4115,"successful")</f>
        <v>293</v>
      </c>
      <c r="C2" s="8">
        <f>COUNTIFS(Kickstarter!$D$522:$D$4115,"&lt;1000",Kickstarter!$F$522:$F$4115,"failed")</f>
        <v>104</v>
      </c>
      <c r="D2" s="8">
        <f>COUNTIFS(Kickstarter!$D$522:$D$4115,"&lt;1000",Kickstarter!$F$522:$F$4115,"canceled")</f>
        <v>15</v>
      </c>
      <c r="E2">
        <f>SUM(B2:D2)</f>
        <v>412</v>
      </c>
      <c r="F2" s="19">
        <f>(B2/E2)</f>
        <v>0.71116504854368934</v>
      </c>
      <c r="G2" s="19">
        <f>(C2/E2)</f>
        <v>0.25242718446601942</v>
      </c>
      <c r="H2" s="19">
        <f>(D2/E2)</f>
        <v>3.640776699029126E-2</v>
      </c>
    </row>
    <row r="3" spans="1:8" x14ac:dyDescent="0.35">
      <c r="A3" t="s">
        <v>8408</v>
      </c>
      <c r="B3" s="8">
        <f>COUNTIFS(Kickstarter!$D$522:$D$4115,"&gt;1000",Kickstarter!$D$522:$D$4115,"&lt;5000",Kickstarter!$F$522:$F$4115,"successful")</f>
        <v>745</v>
      </c>
      <c r="C3" s="8">
        <f>COUNTIFS(Kickstarter!$D$522:$D$4115,"&gt;1000",Kickstarter!$D$522:$D$4115,"&lt;5000",Kickstarter!$F$522:$F$4115,"failed")</f>
        <v>329</v>
      </c>
      <c r="D3" s="8">
        <f>COUNTIFS(Kickstarter!$D$522:$D$4115,"&gt;1000",Kickstarter!$D$522:$D$4115,"&lt;5000",Kickstarter!$F$522:$F$4115,"canceled")</f>
        <v>43</v>
      </c>
      <c r="E3">
        <f t="shared" ref="E3:E13" si="0">SUM(B3:D3)</f>
        <v>1117</v>
      </c>
      <c r="F3" s="19">
        <f t="shared" ref="F3:F13" si="1">(B3/E3)</f>
        <v>0.66696508504923901</v>
      </c>
      <c r="G3" s="19">
        <f t="shared" ref="G3:G13" si="2">(C3/E3)</f>
        <v>0.29453894359892568</v>
      </c>
      <c r="H3" s="19">
        <f t="shared" ref="H3:H13" si="3">(D3/E3)</f>
        <v>3.8495971351835273E-2</v>
      </c>
    </row>
    <row r="4" spans="1:8" x14ac:dyDescent="0.35">
      <c r="A4" t="s">
        <v>8409</v>
      </c>
      <c r="B4" s="8">
        <f>COUNTIFS(Kickstarter!$D$522:$D$4115,"&gt;5000",Kickstarter!$D$522:$D$4115,"&lt;10000",Kickstarter!$F$522:$F$4115,"successful")</f>
        <v>198</v>
      </c>
      <c r="C4" s="8">
        <f>COUNTIFS(Kickstarter!$D$522:$D$4115,"&gt;5000",Kickstarter!$D$522:$D$4115,"&lt;10000",Kickstarter!$F$522:$F$4115,"failed")</f>
        <v>142</v>
      </c>
      <c r="D4" s="8">
        <f>COUNTIFS(Kickstarter!$D$522:$D$4115,"&gt;5000",Kickstarter!$D$522:$D$4115,"&lt;10000",Kickstarter!$F$522:$F$4115,"canceled")</f>
        <v>24</v>
      </c>
      <c r="E4">
        <f t="shared" si="0"/>
        <v>364</v>
      </c>
      <c r="F4" s="19">
        <f t="shared" si="1"/>
        <v>0.54395604395604391</v>
      </c>
      <c r="G4" s="19">
        <f t="shared" si="2"/>
        <v>0.39010989010989011</v>
      </c>
      <c r="H4" s="19">
        <f t="shared" si="3"/>
        <v>6.5934065934065936E-2</v>
      </c>
    </row>
    <row r="5" spans="1:8" x14ac:dyDescent="0.35">
      <c r="A5" t="s">
        <v>8410</v>
      </c>
      <c r="B5" s="8">
        <f>COUNTIFS(Kickstarter!$D$522:$D$4115,"&gt;10000",Kickstarter!$D$522:$D$4115,"&lt;15000",Kickstarter!$F$522:$F$4115,"successful")</f>
        <v>45</v>
      </c>
      <c r="C5" s="8">
        <f>COUNTIFS(Kickstarter!$D$522:$D$4115,"&gt;10000",Kickstarter!$D$522:$D$4115,"&lt;15000",Kickstarter!$F$522:$F$4115,"failed")</f>
        <v>47</v>
      </c>
      <c r="D5" s="8">
        <f>COUNTIFS(Kickstarter!$D$522:$D$4115,"&gt;10000",Kickstarter!$D$522:$D$4115,"&lt;15000",Kickstarter!$F$522:$F$4115,"canceled")</f>
        <v>11</v>
      </c>
      <c r="E5">
        <f t="shared" si="0"/>
        <v>103</v>
      </c>
      <c r="F5" s="19">
        <f t="shared" si="1"/>
        <v>0.43689320388349512</v>
      </c>
      <c r="G5" s="19">
        <f t="shared" si="2"/>
        <v>0.4563106796116505</v>
      </c>
      <c r="H5" s="19">
        <f t="shared" si="3"/>
        <v>0.10679611650485436</v>
      </c>
    </row>
    <row r="6" spans="1:8" x14ac:dyDescent="0.35">
      <c r="A6" t="s">
        <v>8411</v>
      </c>
      <c r="B6" s="8">
        <f>COUNTIFS(Kickstarter!$D$522:$D$4115,"&gt;15000",Kickstarter!$D$522:$D$4115,"&lt;20000",Kickstarter!$F$522:$F$4115,"successful")</f>
        <v>31</v>
      </c>
      <c r="C6" s="8">
        <f>COUNTIFS(Kickstarter!$D$522:$D$4115,"&gt;15000",Kickstarter!$D$522:$D$4115,"&lt;20000",Kickstarter!$F$522:$F$4115,"failed")</f>
        <v>30</v>
      </c>
      <c r="D6" s="8">
        <f>COUNTIFS(Kickstarter!$D$522:$D$4115,"&gt;15000",Kickstarter!$D$522:$D$4115,"&lt;20000",Kickstarter!$F$522:$F$4115,"canceled")</f>
        <v>4</v>
      </c>
      <c r="E6">
        <f t="shared" si="0"/>
        <v>65</v>
      </c>
      <c r="F6" s="19">
        <f t="shared" si="1"/>
        <v>0.47692307692307695</v>
      </c>
      <c r="G6" s="19">
        <f t="shared" si="2"/>
        <v>0.46153846153846156</v>
      </c>
      <c r="H6" s="19">
        <f t="shared" si="3"/>
        <v>6.1538461538461542E-2</v>
      </c>
    </row>
    <row r="7" spans="1:8" x14ac:dyDescent="0.35">
      <c r="A7" t="s">
        <v>8412</v>
      </c>
      <c r="B7" s="8">
        <f>COUNTIFS(Kickstarter!$D$522:$D$4115,"&gt;20000",Kickstarter!$D$522:$D$4115,"&lt;25000",Kickstarter!$F$522:$F$4115,"successful")</f>
        <v>13</v>
      </c>
      <c r="C7" s="8">
        <f>COUNTIFS(Kickstarter!$D$522:$D$4115,"&gt;20000",Kickstarter!$D$522:$D$4115,"&lt;25000",Kickstarter!$F$522:$F$4115,"failed")</f>
        <v>15</v>
      </c>
      <c r="D7" s="8">
        <f>COUNTIFS(Kickstarter!$D$522:$D$4115,"&gt;20000",Kickstarter!$D$522:$D$4115,"&lt;25000",Kickstarter!$F$522:$F$4115,"canceled")</f>
        <v>1</v>
      </c>
      <c r="E7">
        <f t="shared" si="0"/>
        <v>29</v>
      </c>
      <c r="F7" s="19">
        <f t="shared" si="1"/>
        <v>0.44827586206896552</v>
      </c>
      <c r="G7" s="19">
        <f t="shared" si="2"/>
        <v>0.51724137931034486</v>
      </c>
      <c r="H7" s="19">
        <f t="shared" si="3"/>
        <v>3.4482758620689655E-2</v>
      </c>
    </row>
    <row r="8" spans="1:8" x14ac:dyDescent="0.35">
      <c r="A8" t="s">
        <v>8413</v>
      </c>
      <c r="B8" s="8">
        <f>COUNTIFS(Kickstarter!$D$522:$D$4115,"&gt;25000",Kickstarter!$D$522:$D$4115,"&lt;30000",Kickstarter!$F$522:$F$4115,"successful")</f>
        <v>5</v>
      </c>
      <c r="C8" s="8">
        <f>COUNTIFS(Kickstarter!$D$522:$D$4115,"&gt;25000",Kickstarter!$D$522:$D$4115,"&lt;30000",Kickstarter!$F$522:$F$4115,"failed")</f>
        <v>12</v>
      </c>
      <c r="D8" s="8">
        <f>COUNTIFS(Kickstarter!$D$522:$D$4115,"&gt;25000",Kickstarter!$D$522:$D$4115,"&lt;30000",Kickstarter!$F$522:$F$4115,"canceled")</f>
        <v>1</v>
      </c>
      <c r="E8">
        <f t="shared" si="0"/>
        <v>18</v>
      </c>
      <c r="F8" s="19">
        <f t="shared" si="1"/>
        <v>0.27777777777777779</v>
      </c>
      <c r="G8" s="19">
        <f t="shared" si="2"/>
        <v>0.66666666666666663</v>
      </c>
      <c r="H8" s="19">
        <f t="shared" si="3"/>
        <v>5.5555555555555552E-2</v>
      </c>
    </row>
    <row r="9" spans="1:8" x14ac:dyDescent="0.35">
      <c r="A9" t="s">
        <v>8414</v>
      </c>
      <c r="B9" s="8">
        <f>COUNTIFS(Kickstarter!$D$522:$D$4115,"&gt;30000",Kickstarter!$D$522:$D$4115,"&lt;35000",Kickstarter!$F$522:$F$4115,"successful")</f>
        <v>4</v>
      </c>
      <c r="C9" s="8">
        <f>COUNTIFS(Kickstarter!$D$522:$D$4115,"&gt;30000",Kickstarter!$D$522:$D$4115,"&lt;35000",Kickstarter!$F$522:$F$4115,"failed")</f>
        <v>6</v>
      </c>
      <c r="D9" s="8">
        <f>COUNTIFS(Kickstarter!$D$522:$D$4115,"&gt;30000",Kickstarter!$D$522:$D$4115,"&lt;35000",Kickstarter!$F$522:$F$4115,"canceled")</f>
        <v>1</v>
      </c>
      <c r="E9">
        <f t="shared" si="0"/>
        <v>11</v>
      </c>
      <c r="F9" s="19">
        <f t="shared" si="1"/>
        <v>0.36363636363636365</v>
      </c>
      <c r="G9" s="19">
        <f t="shared" si="2"/>
        <v>0.54545454545454541</v>
      </c>
      <c r="H9" s="19">
        <f t="shared" si="3"/>
        <v>9.0909090909090912E-2</v>
      </c>
    </row>
    <row r="10" spans="1:8" x14ac:dyDescent="0.35">
      <c r="A10" t="s">
        <v>8415</v>
      </c>
      <c r="B10" s="8">
        <f>COUNTIFS(Kickstarter!$D$522:$D$4115,"&gt;35000",Kickstarter!$D$522:$D$4115,"&lt;40000",Kickstarter!$F$522:$F$4115,"successful")</f>
        <v>1</v>
      </c>
      <c r="C10" s="8">
        <f>COUNTIFS(Kickstarter!$D$522:$D$4115,"&gt;35000",Kickstarter!$D$522:$D$4115,"&lt;40000",Kickstarter!$F$522:$F$4115,"failed")</f>
        <v>6</v>
      </c>
      <c r="D10" s="8">
        <f>COUNTIFS(Kickstarter!$D$522:$D$4115,"&gt;35000",Kickstarter!$D$522:$D$4115,"&lt;40000",Kickstarter!$F$522:$F$4115,"canceled")</f>
        <v>2</v>
      </c>
      <c r="E10">
        <f t="shared" si="0"/>
        <v>9</v>
      </c>
      <c r="F10" s="19">
        <f t="shared" si="1"/>
        <v>0.1111111111111111</v>
      </c>
      <c r="G10" s="19">
        <f t="shared" si="2"/>
        <v>0.66666666666666663</v>
      </c>
      <c r="H10" s="19">
        <f t="shared" si="3"/>
        <v>0.22222222222222221</v>
      </c>
    </row>
    <row r="11" spans="1:8" x14ac:dyDescent="0.35">
      <c r="A11" t="s">
        <v>8416</v>
      </c>
      <c r="B11" s="8">
        <f>COUNTIFS(Kickstarter!$D$522:$D$4115,"&gt;40000",Kickstarter!$D$522:$D$4115,"&lt;45000",Kickstarter!$F$522:$F$4115,"successful")</f>
        <v>4</v>
      </c>
      <c r="C11" s="8">
        <f>COUNTIFS(Kickstarter!$D$522:$D$4115,"&gt;40000",Kickstarter!$D$522:$D$4115,"&lt;45000",Kickstarter!$F$522:$F$4115,"failed")</f>
        <v>3</v>
      </c>
      <c r="D11" s="8">
        <f>COUNTIFS(Kickstarter!$D$522:$D$4115,"&gt;40000",Kickstarter!$D$522:$D$4115,"&lt;45000",Kickstarter!$F$522:$F$4115,"canceled")</f>
        <v>0</v>
      </c>
      <c r="E11">
        <f t="shared" si="0"/>
        <v>7</v>
      </c>
      <c r="F11" s="19">
        <f t="shared" si="1"/>
        <v>0.5714285714285714</v>
      </c>
      <c r="G11" s="19">
        <f t="shared" si="2"/>
        <v>0.42857142857142855</v>
      </c>
      <c r="H11" s="19">
        <f t="shared" si="3"/>
        <v>0</v>
      </c>
    </row>
    <row r="12" spans="1:8" x14ac:dyDescent="0.35">
      <c r="A12" t="s">
        <v>8417</v>
      </c>
      <c r="B12" s="8">
        <f>COUNTIFS(Kickstarter!$D$522:$D$4115,"&gt;45000",Kickstarter!$D$522:$D$4115,"&lt;50000",Kickstarter!$F$522:$F$4115,"successful")</f>
        <v>3</v>
      </c>
      <c r="C12" s="8">
        <f>COUNTIFS(Kickstarter!$D$522:$D$4115,"&gt;45000",Kickstarter!$D$522:$D$4115,"&lt;50000",Kickstarter!$F$522:$F$4115,"failed")</f>
        <v>5</v>
      </c>
      <c r="D12" s="8">
        <f>COUNTIFS(Kickstarter!$D$522:$D$4115,"&gt;45000",Kickstarter!$D$522:$D$4115,"&lt;50000",Kickstarter!$F$522:$F$4115,"canceled")</f>
        <v>2</v>
      </c>
      <c r="E12">
        <f t="shared" si="0"/>
        <v>10</v>
      </c>
      <c r="F12" s="19">
        <f t="shared" si="1"/>
        <v>0.3</v>
      </c>
      <c r="G12" s="19">
        <f t="shared" si="2"/>
        <v>0.5</v>
      </c>
      <c r="H12" s="19">
        <f t="shared" si="3"/>
        <v>0.2</v>
      </c>
    </row>
    <row r="13" spans="1:8" x14ac:dyDescent="0.35">
      <c r="A13" t="s">
        <v>8418</v>
      </c>
      <c r="B13" s="8">
        <f>COUNTIFS(Kickstarter!$D$522:$D$4115,"&gt;50000",Kickstarter!$F$522:$F$4115,"successful")</f>
        <v>41</v>
      </c>
      <c r="C13" s="8">
        <f>COUNTIFS(Kickstarter!$D$522:$D$4115,"&gt;50000",Kickstarter!$F$522:$F$4115,"failed")</f>
        <v>167</v>
      </c>
      <c r="D13" s="8">
        <f>COUNTIFS(Kickstarter!$D$522:$D$4115,"&gt;50000",Kickstarter!$F$522:$F$4115,"canceled")</f>
        <v>69</v>
      </c>
      <c r="E13">
        <f t="shared" si="0"/>
        <v>277</v>
      </c>
      <c r="F13" s="19">
        <f t="shared" si="1"/>
        <v>0.14801444043321299</v>
      </c>
      <c r="G13" s="19">
        <f t="shared" si="2"/>
        <v>0.6028880866425993</v>
      </c>
      <c r="H13" s="19">
        <f t="shared" si="3"/>
        <v>0.24909747292418771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FE97-7575-4486-8A2E-EEDAAD1CCECA}">
  <dimension ref="A1:E18"/>
  <sheetViews>
    <sheetView workbookViewId="0">
      <selection activeCell="A18" sqref="A18"/>
    </sheetView>
  </sheetViews>
  <sheetFormatPr defaultRowHeight="14.5" x14ac:dyDescent="0.35"/>
  <cols>
    <col min="1" max="1" width="2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06" width="3.81640625" bestFit="1" customWidth="1"/>
    <col min="107" max="107" width="4.81640625" bestFit="1" customWidth="1"/>
    <col min="108" max="108" width="14" bestFit="1" customWidth="1"/>
    <col min="109" max="109" width="7.26953125" bestFit="1" customWidth="1"/>
    <col min="110" max="114" width="2.81640625" bestFit="1" customWidth="1"/>
    <col min="115" max="117" width="1.81640625" bestFit="1" customWidth="1"/>
    <col min="118" max="172" width="2.81640625" bestFit="1" customWidth="1"/>
    <col min="173" max="173" width="10.1796875" bestFit="1" customWidth="1"/>
    <col min="174" max="174" width="9.90625" bestFit="1" customWidth="1"/>
    <col min="175" max="180" width="1.81640625" bestFit="1" customWidth="1"/>
    <col min="181" max="187" width="2.81640625" bestFit="1" customWidth="1"/>
    <col min="188" max="188" width="12.90625" bestFit="1" customWidth="1"/>
    <col min="189" max="189" width="10.7265625" bestFit="1" customWidth="1"/>
    <col min="190" max="191" width="10.1796875" bestFit="1" customWidth="1"/>
    <col min="192" max="192" width="15.90625" bestFit="1" customWidth="1"/>
    <col min="193" max="195" width="10.1796875" bestFit="1" customWidth="1"/>
    <col min="196" max="196" width="15.90625" bestFit="1" customWidth="1"/>
    <col min="197" max="198" width="10.1796875" bestFit="1" customWidth="1"/>
    <col min="199" max="199" width="15.90625" bestFit="1" customWidth="1"/>
    <col min="200" max="200" width="10.1796875" bestFit="1" customWidth="1"/>
    <col min="201" max="201" width="15.90625" bestFit="1" customWidth="1"/>
    <col min="202" max="202" width="10.1796875" bestFit="1" customWidth="1"/>
    <col min="203" max="203" width="15.90625" bestFit="1" customWidth="1"/>
    <col min="204" max="204" width="10.1796875" bestFit="1" customWidth="1"/>
    <col min="205" max="205" width="15.90625" bestFit="1" customWidth="1"/>
    <col min="206" max="206" width="10.1796875" bestFit="1" customWidth="1"/>
    <col min="207" max="207" width="15.90625" bestFit="1" customWidth="1"/>
    <col min="208" max="209" width="10.1796875" bestFit="1" customWidth="1"/>
    <col min="210" max="210" width="15.90625" bestFit="1" customWidth="1"/>
    <col min="211" max="211" width="10.1796875" bestFit="1" customWidth="1"/>
    <col min="212" max="212" width="15.90625" bestFit="1" customWidth="1"/>
    <col min="213" max="216" width="10.1796875" bestFit="1" customWidth="1"/>
    <col min="217" max="217" width="15.90625" bestFit="1" customWidth="1"/>
    <col min="218" max="218" width="10.1796875" bestFit="1" customWidth="1"/>
    <col min="219" max="219" width="15.90625" bestFit="1" customWidth="1"/>
    <col min="220" max="220" width="10.1796875" bestFit="1" customWidth="1"/>
    <col min="221" max="221" width="15.90625" bestFit="1" customWidth="1"/>
    <col min="222" max="222" width="10.1796875" bestFit="1" customWidth="1"/>
    <col min="223" max="223" width="15.90625" bestFit="1" customWidth="1"/>
    <col min="224" max="224" width="10.1796875" bestFit="1" customWidth="1"/>
    <col min="225" max="225" width="15.90625" bestFit="1" customWidth="1"/>
    <col min="226" max="227" width="10.1796875" bestFit="1" customWidth="1"/>
    <col min="228" max="228" width="15.90625" bestFit="1" customWidth="1"/>
    <col min="229" max="230" width="10.1796875" bestFit="1" customWidth="1"/>
    <col min="231" max="231" width="15.90625" bestFit="1" customWidth="1"/>
    <col min="232" max="232" width="10.1796875" bestFit="1" customWidth="1"/>
    <col min="233" max="233" width="15.90625" bestFit="1" customWidth="1"/>
    <col min="234" max="235" width="10.1796875" bestFit="1" customWidth="1"/>
    <col min="236" max="236" width="15.90625" bestFit="1" customWidth="1"/>
    <col min="237" max="239" width="10.1796875" bestFit="1" customWidth="1"/>
    <col min="240" max="240" width="15.90625" bestFit="1" customWidth="1"/>
    <col min="241" max="242" width="10.1796875" bestFit="1" customWidth="1"/>
    <col min="243" max="243" width="15.90625" bestFit="1" customWidth="1"/>
    <col min="244" max="244" width="10.1796875" bestFit="1" customWidth="1"/>
    <col min="245" max="245" width="15.90625" bestFit="1" customWidth="1"/>
    <col min="246" max="246" width="10.1796875" bestFit="1" customWidth="1"/>
    <col min="247" max="247" width="15.90625" bestFit="1" customWidth="1"/>
    <col min="248" max="249" width="10.1796875" bestFit="1" customWidth="1"/>
    <col min="250" max="250" width="15.90625" bestFit="1" customWidth="1"/>
    <col min="251" max="251" width="10.1796875" bestFit="1" customWidth="1"/>
    <col min="252" max="252" width="15.90625" bestFit="1" customWidth="1"/>
    <col min="253" max="253" width="10.1796875" bestFit="1" customWidth="1"/>
    <col min="254" max="254" width="15.90625" bestFit="1" customWidth="1"/>
    <col min="255" max="255" width="10.1796875" bestFit="1" customWidth="1"/>
    <col min="256" max="256" width="15.90625" bestFit="1" customWidth="1"/>
    <col min="257" max="257" width="10.1796875" bestFit="1" customWidth="1"/>
    <col min="258" max="258" width="15.90625" bestFit="1" customWidth="1"/>
    <col min="259" max="261" width="10.1796875" bestFit="1" customWidth="1"/>
    <col min="262" max="262" width="15.90625" bestFit="1" customWidth="1"/>
    <col min="263" max="263" width="10.1796875" bestFit="1" customWidth="1"/>
    <col min="264" max="264" width="15.90625" bestFit="1" customWidth="1"/>
    <col min="265" max="266" width="10.1796875" bestFit="1" customWidth="1"/>
    <col min="267" max="267" width="15.90625" bestFit="1" customWidth="1"/>
    <col min="268" max="269" width="10.1796875" bestFit="1" customWidth="1"/>
    <col min="270" max="270" width="15.90625" bestFit="1" customWidth="1"/>
    <col min="271" max="271" width="10.1796875" bestFit="1" customWidth="1"/>
    <col min="272" max="272" width="15.90625" bestFit="1" customWidth="1"/>
    <col min="273" max="273" width="10.1796875" bestFit="1" customWidth="1"/>
    <col min="274" max="274" width="15.90625" bestFit="1" customWidth="1"/>
    <col min="275" max="276" width="10.1796875" bestFit="1" customWidth="1"/>
    <col min="277" max="277" width="15.90625" bestFit="1" customWidth="1"/>
    <col min="278" max="278" width="10.1796875" bestFit="1" customWidth="1"/>
    <col min="279" max="279" width="15.90625" bestFit="1" customWidth="1"/>
    <col min="280" max="280" width="10.1796875" bestFit="1" customWidth="1"/>
    <col min="281" max="281" width="15.90625" bestFit="1" customWidth="1"/>
    <col min="282" max="284" width="10.1796875" bestFit="1" customWidth="1"/>
    <col min="285" max="285" width="15.90625" bestFit="1" customWidth="1"/>
    <col min="286" max="286" width="10.1796875" bestFit="1" customWidth="1"/>
    <col min="287" max="287" width="15.90625" bestFit="1" customWidth="1"/>
    <col min="288" max="288" width="10.1796875" bestFit="1" customWidth="1"/>
    <col min="289" max="289" width="15.90625" bestFit="1" customWidth="1"/>
    <col min="290" max="290" width="10.1796875" bestFit="1" customWidth="1"/>
    <col min="291" max="291" width="15.90625" bestFit="1" customWidth="1"/>
    <col min="292" max="295" width="10.1796875" bestFit="1" customWidth="1"/>
    <col min="296" max="296" width="15.90625" bestFit="1" customWidth="1"/>
    <col min="297" max="297" width="10.1796875" bestFit="1" customWidth="1"/>
    <col min="298" max="298" width="15.90625" bestFit="1" customWidth="1"/>
    <col min="299" max="299" width="10.1796875" bestFit="1" customWidth="1"/>
    <col min="300" max="300" width="15.90625" bestFit="1" customWidth="1"/>
    <col min="301" max="301" width="10.1796875" bestFit="1" customWidth="1"/>
    <col min="302" max="302" width="15.90625" bestFit="1" customWidth="1"/>
    <col min="303" max="303" width="10.1796875" bestFit="1" customWidth="1"/>
    <col min="304" max="304" width="15.90625" bestFit="1" customWidth="1"/>
    <col min="305" max="307" width="10.1796875" bestFit="1" customWidth="1"/>
    <col min="308" max="308" width="15.90625" bestFit="1" customWidth="1"/>
    <col min="309" max="309" width="10.1796875" bestFit="1" customWidth="1"/>
    <col min="310" max="310" width="15.90625" bestFit="1" customWidth="1"/>
    <col min="311" max="314" width="10.1796875" bestFit="1" customWidth="1"/>
    <col min="315" max="315" width="15.90625" bestFit="1" customWidth="1"/>
    <col min="316" max="317" width="10.1796875" bestFit="1" customWidth="1"/>
    <col min="318" max="318" width="15.90625" bestFit="1" customWidth="1"/>
    <col min="319" max="319" width="10.1796875" bestFit="1" customWidth="1"/>
    <col min="320" max="320" width="15.90625" bestFit="1" customWidth="1"/>
    <col min="321" max="321" width="10.1796875" bestFit="1" customWidth="1"/>
    <col min="322" max="322" width="15.90625" bestFit="1" customWidth="1"/>
    <col min="323" max="323" width="10.1796875" bestFit="1" customWidth="1"/>
    <col min="324" max="324" width="15.90625" bestFit="1" customWidth="1"/>
    <col min="325" max="325" width="10.1796875" bestFit="1" customWidth="1"/>
    <col min="326" max="326" width="15.90625" bestFit="1" customWidth="1"/>
    <col min="327" max="327" width="10.1796875" bestFit="1" customWidth="1"/>
    <col min="328" max="328" width="15.90625" bestFit="1" customWidth="1"/>
    <col min="329" max="329" width="10.1796875" bestFit="1" customWidth="1"/>
    <col min="330" max="330" width="15.90625" bestFit="1" customWidth="1"/>
    <col min="331" max="332" width="10.1796875" bestFit="1" customWidth="1"/>
    <col min="333" max="333" width="15.90625" bestFit="1" customWidth="1"/>
    <col min="334" max="334" width="10.1796875" bestFit="1" customWidth="1"/>
    <col min="335" max="335" width="15.90625" bestFit="1" customWidth="1"/>
    <col min="336" max="336" width="10.1796875" bestFit="1" customWidth="1"/>
    <col min="337" max="337" width="15.90625" bestFit="1" customWidth="1"/>
    <col min="338" max="341" width="10.1796875" bestFit="1" customWidth="1"/>
    <col min="342" max="342" width="15.90625" bestFit="1" customWidth="1"/>
    <col min="343" max="343" width="10.1796875" bestFit="1" customWidth="1"/>
    <col min="344" max="344" width="15.90625" bestFit="1" customWidth="1"/>
    <col min="345" max="345" width="10.1796875" bestFit="1" customWidth="1"/>
    <col min="346" max="346" width="15.90625" bestFit="1" customWidth="1"/>
    <col min="347" max="348" width="10.1796875" bestFit="1" customWidth="1"/>
    <col min="349" max="349" width="15.90625" bestFit="1" customWidth="1"/>
    <col min="350" max="351" width="10.1796875" bestFit="1" customWidth="1"/>
    <col min="352" max="352" width="15.90625" bestFit="1" customWidth="1"/>
    <col min="353" max="353" width="10.1796875" bestFit="1" customWidth="1"/>
    <col min="354" max="354" width="15.90625" bestFit="1" customWidth="1"/>
    <col min="355" max="355" width="10.1796875" bestFit="1" customWidth="1"/>
    <col min="356" max="356" width="15.90625" bestFit="1" customWidth="1"/>
    <col min="357" max="357" width="10.1796875" bestFit="1" customWidth="1"/>
    <col min="358" max="358" width="15.90625" bestFit="1" customWidth="1"/>
    <col min="359" max="360" width="10.1796875" bestFit="1" customWidth="1"/>
    <col min="361" max="361" width="15.90625" bestFit="1" customWidth="1"/>
    <col min="362" max="362" width="10.1796875" bestFit="1" customWidth="1"/>
    <col min="363" max="363" width="15.90625" bestFit="1" customWidth="1"/>
    <col min="364" max="364" width="10.1796875" bestFit="1" customWidth="1"/>
    <col min="365" max="365" width="15.90625" bestFit="1" customWidth="1"/>
    <col min="366" max="367" width="10.1796875" bestFit="1" customWidth="1"/>
    <col min="368" max="368" width="15.90625" bestFit="1" customWidth="1"/>
    <col min="369" max="369" width="10.1796875" bestFit="1" customWidth="1"/>
    <col min="370" max="370" width="15.90625" bestFit="1" customWidth="1"/>
    <col min="371" max="371" width="10.1796875" bestFit="1" customWidth="1"/>
    <col min="372" max="372" width="15.90625" bestFit="1" customWidth="1"/>
    <col min="373" max="373" width="10.1796875" bestFit="1" customWidth="1"/>
    <col min="374" max="374" width="15.90625" bestFit="1" customWidth="1"/>
    <col min="375" max="378" width="10.1796875" bestFit="1" customWidth="1"/>
    <col min="379" max="379" width="15.90625" bestFit="1" customWidth="1"/>
    <col min="380" max="380" width="10.1796875" bestFit="1" customWidth="1"/>
    <col min="381" max="381" width="15.90625" bestFit="1" customWidth="1"/>
    <col min="382" max="383" width="10.1796875" bestFit="1" customWidth="1"/>
    <col min="384" max="384" width="15.90625" bestFit="1" customWidth="1"/>
    <col min="385" max="385" width="10.1796875" bestFit="1" customWidth="1"/>
    <col min="386" max="386" width="15.90625" bestFit="1" customWidth="1"/>
    <col min="387" max="387" width="10.1796875" bestFit="1" customWidth="1"/>
    <col min="388" max="388" width="15.90625" bestFit="1" customWidth="1"/>
    <col min="389" max="390" width="10.1796875" bestFit="1" customWidth="1"/>
    <col min="391" max="391" width="15.90625" bestFit="1" customWidth="1"/>
    <col min="392" max="392" width="10.1796875" bestFit="1" customWidth="1"/>
    <col min="393" max="393" width="15.90625" bestFit="1" customWidth="1"/>
    <col min="394" max="394" width="10.1796875" bestFit="1" customWidth="1"/>
    <col min="395" max="395" width="15.90625" bestFit="1" customWidth="1"/>
    <col min="396" max="396" width="10.1796875" bestFit="1" customWidth="1"/>
    <col min="397" max="397" width="15.90625" bestFit="1" customWidth="1"/>
    <col min="398" max="398" width="10.1796875" bestFit="1" customWidth="1"/>
    <col min="399" max="399" width="15.90625" bestFit="1" customWidth="1"/>
    <col min="400" max="400" width="10.1796875" bestFit="1" customWidth="1"/>
    <col min="401" max="401" width="15.90625" bestFit="1" customWidth="1"/>
    <col min="402" max="403" width="10.1796875" bestFit="1" customWidth="1"/>
    <col min="404" max="404" width="15.90625" bestFit="1" customWidth="1"/>
    <col min="405" max="405" width="10.1796875" bestFit="1" customWidth="1"/>
    <col min="406" max="406" width="15.90625" bestFit="1" customWidth="1"/>
    <col min="407" max="407" width="10.1796875" bestFit="1" customWidth="1"/>
    <col min="408" max="408" width="15.90625" bestFit="1" customWidth="1"/>
    <col min="409" max="409" width="10.1796875" bestFit="1" customWidth="1"/>
    <col min="410" max="410" width="15.90625" bestFit="1" customWidth="1"/>
    <col min="411" max="414" width="10.1796875" bestFit="1" customWidth="1"/>
    <col min="415" max="415" width="15.90625" bestFit="1" customWidth="1"/>
    <col min="416" max="416" width="10.1796875" bestFit="1" customWidth="1"/>
    <col min="417" max="417" width="15.90625" bestFit="1" customWidth="1"/>
    <col min="418" max="419" width="10.1796875" bestFit="1" customWidth="1"/>
    <col min="420" max="420" width="15.90625" bestFit="1" customWidth="1"/>
    <col min="421" max="421" width="10.1796875" bestFit="1" customWidth="1"/>
    <col min="422" max="422" width="15.90625" bestFit="1" customWidth="1"/>
    <col min="423" max="425" width="10.1796875" bestFit="1" customWidth="1"/>
    <col min="426" max="426" width="15.90625" bestFit="1" customWidth="1"/>
    <col min="427" max="427" width="10.1796875" bestFit="1" customWidth="1"/>
    <col min="428" max="428" width="15.90625" bestFit="1" customWidth="1"/>
    <col min="429" max="430" width="10.1796875" bestFit="1" customWidth="1"/>
    <col min="431" max="431" width="15.90625" bestFit="1" customWidth="1"/>
    <col min="432" max="432" width="10.1796875" bestFit="1" customWidth="1"/>
    <col min="433" max="433" width="15.90625" bestFit="1" customWidth="1"/>
    <col min="434" max="435" width="10.1796875" bestFit="1" customWidth="1"/>
    <col min="436" max="436" width="15.90625" bestFit="1" customWidth="1"/>
    <col min="437" max="437" width="10.1796875" bestFit="1" customWidth="1"/>
    <col min="438" max="438" width="15.90625" bestFit="1" customWidth="1"/>
    <col min="439" max="439" width="10.1796875" bestFit="1" customWidth="1"/>
    <col min="440" max="440" width="15.90625" bestFit="1" customWidth="1"/>
    <col min="441" max="443" width="10.1796875" bestFit="1" customWidth="1"/>
    <col min="444" max="444" width="15.90625" bestFit="1" customWidth="1"/>
    <col min="445" max="445" width="10.1796875" bestFit="1" customWidth="1"/>
    <col min="446" max="446" width="15.90625" bestFit="1" customWidth="1"/>
    <col min="447" max="447" width="10.1796875" bestFit="1" customWidth="1"/>
    <col min="448" max="448" width="15.90625" bestFit="1" customWidth="1"/>
    <col min="449" max="450" width="10.1796875" bestFit="1" customWidth="1"/>
    <col min="451" max="451" width="15.90625" bestFit="1" customWidth="1"/>
    <col min="452" max="452" width="10.1796875" bestFit="1" customWidth="1"/>
    <col min="453" max="453" width="15.90625" bestFit="1" customWidth="1"/>
    <col min="454" max="455" width="10.1796875" bestFit="1" customWidth="1"/>
    <col min="456" max="456" width="15.90625" bestFit="1" customWidth="1"/>
    <col min="457" max="457" width="10.1796875" bestFit="1" customWidth="1"/>
    <col min="458" max="458" width="15.90625" bestFit="1" customWidth="1"/>
    <col min="459" max="459" width="10.1796875" bestFit="1" customWidth="1"/>
    <col min="460" max="460" width="15.90625" bestFit="1" customWidth="1"/>
    <col min="461" max="461" width="10.1796875" bestFit="1" customWidth="1"/>
    <col min="462" max="462" width="15.90625" bestFit="1" customWidth="1"/>
    <col min="463" max="466" width="10.1796875" bestFit="1" customWidth="1"/>
    <col min="467" max="467" width="15.90625" bestFit="1" customWidth="1"/>
    <col min="468" max="468" width="10.1796875" bestFit="1" customWidth="1"/>
    <col min="469" max="469" width="15.90625" bestFit="1" customWidth="1"/>
    <col min="470" max="470" width="10.1796875" bestFit="1" customWidth="1"/>
    <col min="471" max="471" width="15.90625" bestFit="1" customWidth="1"/>
    <col min="472" max="472" width="10.1796875" bestFit="1" customWidth="1"/>
    <col min="473" max="473" width="15.90625" bestFit="1" customWidth="1"/>
    <col min="474" max="474" width="10.1796875" bestFit="1" customWidth="1"/>
    <col min="475" max="475" width="15.90625" bestFit="1" customWidth="1"/>
    <col min="476" max="476" width="10.1796875" bestFit="1" customWidth="1"/>
    <col min="477" max="477" width="15.90625" bestFit="1" customWidth="1"/>
    <col min="478" max="478" width="10.1796875" bestFit="1" customWidth="1"/>
    <col min="479" max="479" width="15.90625" bestFit="1" customWidth="1"/>
    <col min="480" max="482" width="10.1796875" bestFit="1" customWidth="1"/>
    <col min="483" max="483" width="15.90625" bestFit="1" customWidth="1"/>
    <col min="484" max="484" width="10.1796875" bestFit="1" customWidth="1"/>
    <col min="485" max="485" width="15.90625" bestFit="1" customWidth="1"/>
    <col min="486" max="486" width="10.1796875" bestFit="1" customWidth="1"/>
    <col min="487" max="487" width="15.90625" bestFit="1" customWidth="1"/>
    <col min="488" max="489" width="10.1796875" bestFit="1" customWidth="1"/>
    <col min="490" max="490" width="15.90625" bestFit="1" customWidth="1"/>
    <col min="491" max="491" width="10.1796875" bestFit="1" customWidth="1"/>
    <col min="492" max="492" width="15.90625" bestFit="1" customWidth="1"/>
    <col min="493" max="493" width="10.1796875" bestFit="1" customWidth="1"/>
    <col min="494" max="494" width="15.90625" bestFit="1" customWidth="1"/>
    <col min="495" max="495" width="10.1796875" bestFit="1" customWidth="1"/>
    <col min="496" max="496" width="15.90625" bestFit="1" customWidth="1"/>
    <col min="497" max="497" width="10.1796875" bestFit="1" customWidth="1"/>
    <col min="498" max="498" width="15.90625" bestFit="1" customWidth="1"/>
    <col min="499" max="502" width="10.1796875" bestFit="1" customWidth="1"/>
    <col min="503" max="503" width="15.90625" bestFit="1" customWidth="1"/>
    <col min="504" max="504" width="10.1796875" bestFit="1" customWidth="1"/>
    <col min="505" max="505" width="15.90625" bestFit="1" customWidth="1"/>
    <col min="506" max="506" width="10.1796875" bestFit="1" customWidth="1"/>
    <col min="507" max="507" width="15.90625" bestFit="1" customWidth="1"/>
    <col min="508" max="508" width="10.1796875" bestFit="1" customWidth="1"/>
    <col min="509" max="509" width="15.90625" bestFit="1" customWidth="1"/>
    <col min="510" max="510" width="10.1796875" bestFit="1" customWidth="1"/>
    <col min="511" max="511" width="15.90625" bestFit="1" customWidth="1"/>
    <col min="512" max="514" width="10.1796875" bestFit="1" customWidth="1"/>
    <col min="515" max="515" width="15.90625" bestFit="1" customWidth="1"/>
    <col min="516" max="517" width="10.1796875" bestFit="1" customWidth="1"/>
    <col min="518" max="518" width="15.90625" bestFit="1" customWidth="1"/>
    <col min="519" max="519" width="10.1796875" bestFit="1" customWidth="1"/>
    <col min="520" max="520" width="15.90625" bestFit="1" customWidth="1"/>
    <col min="521" max="521" width="10.1796875" bestFit="1" customWidth="1"/>
    <col min="522" max="522" width="15.90625" bestFit="1" customWidth="1"/>
    <col min="523" max="523" width="10.1796875" bestFit="1" customWidth="1"/>
    <col min="524" max="524" width="15.90625" bestFit="1" customWidth="1"/>
    <col min="525" max="527" width="10.1796875" bestFit="1" customWidth="1"/>
    <col min="528" max="528" width="15.90625" bestFit="1" customWidth="1"/>
    <col min="529" max="529" width="10.1796875" bestFit="1" customWidth="1"/>
    <col min="530" max="530" width="15.90625" bestFit="1" customWidth="1"/>
    <col min="531" max="532" width="10.1796875" bestFit="1" customWidth="1"/>
    <col min="533" max="533" width="15.90625" bestFit="1" customWidth="1"/>
    <col min="534" max="534" width="10.1796875" bestFit="1" customWidth="1"/>
    <col min="535" max="535" width="15.90625" bestFit="1" customWidth="1"/>
    <col min="536" max="539" width="10.1796875" bestFit="1" customWidth="1"/>
    <col min="540" max="540" width="15.90625" bestFit="1" customWidth="1"/>
    <col min="541" max="541" width="10.1796875" bestFit="1" customWidth="1"/>
    <col min="542" max="542" width="15.90625" bestFit="1" customWidth="1"/>
    <col min="543" max="543" width="10.1796875" bestFit="1" customWidth="1"/>
    <col min="544" max="544" width="15.90625" bestFit="1" customWidth="1"/>
    <col min="545" max="545" width="10.1796875" bestFit="1" customWidth="1"/>
    <col min="546" max="546" width="15.90625" bestFit="1" customWidth="1"/>
    <col min="547" max="548" width="10.1796875" bestFit="1" customWidth="1"/>
    <col min="549" max="549" width="15.90625" bestFit="1" customWidth="1"/>
    <col min="550" max="551" width="10.1796875" bestFit="1" customWidth="1"/>
    <col min="552" max="552" width="15.90625" bestFit="1" customWidth="1"/>
    <col min="553" max="556" width="10.1796875" bestFit="1" customWidth="1"/>
    <col min="557" max="557" width="15.90625" bestFit="1" customWidth="1"/>
    <col min="558" max="558" width="10.1796875" bestFit="1" customWidth="1"/>
    <col min="559" max="559" width="15.90625" bestFit="1" customWidth="1"/>
    <col min="560" max="560" width="10.1796875" bestFit="1" customWidth="1"/>
    <col min="561" max="561" width="15.90625" bestFit="1" customWidth="1"/>
    <col min="562" max="562" width="10.1796875" bestFit="1" customWidth="1"/>
    <col min="563" max="563" width="15.90625" bestFit="1" customWidth="1"/>
    <col min="564" max="564" width="10.1796875" bestFit="1" customWidth="1"/>
    <col min="565" max="565" width="15.90625" bestFit="1" customWidth="1"/>
    <col min="566" max="568" width="10.1796875" bestFit="1" customWidth="1"/>
    <col min="569" max="569" width="15.90625" bestFit="1" customWidth="1"/>
    <col min="570" max="570" width="10.1796875" bestFit="1" customWidth="1"/>
    <col min="571" max="571" width="15.90625" bestFit="1" customWidth="1"/>
    <col min="572" max="573" width="10.1796875" bestFit="1" customWidth="1"/>
    <col min="574" max="574" width="15.90625" bestFit="1" customWidth="1"/>
    <col min="575" max="575" width="10.1796875" bestFit="1" customWidth="1"/>
    <col min="576" max="576" width="15.90625" bestFit="1" customWidth="1"/>
    <col min="577" max="577" width="10.1796875" bestFit="1" customWidth="1"/>
    <col min="578" max="578" width="15.90625" bestFit="1" customWidth="1"/>
    <col min="579" max="579" width="10.1796875" bestFit="1" customWidth="1"/>
    <col min="580" max="580" width="15.90625" bestFit="1" customWidth="1"/>
    <col min="581" max="581" width="10.1796875" bestFit="1" customWidth="1"/>
    <col min="582" max="582" width="15.90625" bestFit="1" customWidth="1"/>
    <col min="583" max="585" width="10.1796875" bestFit="1" customWidth="1"/>
    <col min="586" max="586" width="15.90625" bestFit="1" customWidth="1"/>
    <col min="587" max="587" width="10.1796875" bestFit="1" customWidth="1"/>
    <col min="588" max="588" width="15.90625" bestFit="1" customWidth="1"/>
    <col min="589" max="589" width="10.1796875" bestFit="1" customWidth="1"/>
    <col min="590" max="590" width="15.90625" bestFit="1" customWidth="1"/>
    <col min="591" max="591" width="10.1796875" bestFit="1" customWidth="1"/>
    <col min="592" max="592" width="15.90625" bestFit="1" customWidth="1"/>
    <col min="593" max="594" width="10.1796875" bestFit="1" customWidth="1"/>
    <col min="595" max="595" width="15.90625" bestFit="1" customWidth="1"/>
    <col min="596" max="596" width="10.1796875" bestFit="1" customWidth="1"/>
    <col min="597" max="597" width="15.90625" bestFit="1" customWidth="1"/>
    <col min="598" max="598" width="10.1796875" bestFit="1" customWidth="1"/>
    <col min="599" max="599" width="15.90625" bestFit="1" customWidth="1"/>
    <col min="600" max="601" width="10.1796875" bestFit="1" customWidth="1"/>
    <col min="602" max="602" width="15.90625" bestFit="1" customWidth="1"/>
    <col min="603" max="603" width="10.1796875" bestFit="1" customWidth="1"/>
    <col min="604" max="604" width="15.90625" bestFit="1" customWidth="1"/>
    <col min="605" max="607" width="10.1796875" bestFit="1" customWidth="1"/>
    <col min="608" max="608" width="15.90625" bestFit="1" customWidth="1"/>
    <col min="609" max="612" width="11.1796875" bestFit="1" customWidth="1"/>
    <col min="613" max="613" width="17" bestFit="1" customWidth="1"/>
    <col min="614" max="614" width="11.1796875" bestFit="1" customWidth="1"/>
    <col min="615" max="615" width="17" bestFit="1" customWidth="1"/>
    <col min="616" max="616" width="11.1796875" bestFit="1" customWidth="1"/>
    <col min="617" max="617" width="17" bestFit="1" customWidth="1"/>
    <col min="618" max="618" width="11.1796875" bestFit="1" customWidth="1"/>
    <col min="619" max="619" width="17" bestFit="1" customWidth="1"/>
    <col min="620" max="621" width="11.1796875" bestFit="1" customWidth="1"/>
    <col min="622" max="622" width="17" bestFit="1" customWidth="1"/>
    <col min="623" max="623" width="11.1796875" bestFit="1" customWidth="1"/>
    <col min="624" max="624" width="17" bestFit="1" customWidth="1"/>
    <col min="625" max="625" width="11.1796875" bestFit="1" customWidth="1"/>
    <col min="626" max="626" width="17" bestFit="1" customWidth="1"/>
    <col min="627" max="628" width="11.1796875" bestFit="1" customWidth="1"/>
    <col min="629" max="629" width="17" bestFit="1" customWidth="1"/>
    <col min="630" max="630" width="11.1796875" bestFit="1" customWidth="1"/>
    <col min="631" max="631" width="17" bestFit="1" customWidth="1"/>
    <col min="632" max="632" width="11.1796875" bestFit="1" customWidth="1"/>
    <col min="633" max="633" width="17" bestFit="1" customWidth="1"/>
    <col min="634" max="634" width="11.1796875" bestFit="1" customWidth="1"/>
    <col min="635" max="635" width="17" bestFit="1" customWidth="1"/>
    <col min="636" max="636" width="11.1796875" bestFit="1" customWidth="1"/>
    <col min="637" max="637" width="17" bestFit="1" customWidth="1"/>
    <col min="638" max="640" width="11.1796875" bestFit="1" customWidth="1"/>
    <col min="641" max="641" width="17" bestFit="1" customWidth="1"/>
    <col min="642" max="642" width="11.1796875" bestFit="1" customWidth="1"/>
    <col min="643" max="643" width="17" bestFit="1" customWidth="1"/>
    <col min="644" max="644" width="11.1796875" bestFit="1" customWidth="1"/>
    <col min="645" max="645" width="17" bestFit="1" customWidth="1"/>
    <col min="646" max="649" width="11.1796875" bestFit="1" customWidth="1"/>
    <col min="650" max="650" width="17" bestFit="1" customWidth="1"/>
    <col min="651" max="651" width="11.1796875" bestFit="1" customWidth="1"/>
    <col min="652" max="652" width="17" bestFit="1" customWidth="1"/>
    <col min="653" max="653" width="11.1796875" bestFit="1" customWidth="1"/>
    <col min="654" max="654" width="17" bestFit="1" customWidth="1"/>
    <col min="655" max="655" width="11.1796875" bestFit="1" customWidth="1"/>
    <col min="656" max="656" width="17" bestFit="1" customWidth="1"/>
    <col min="657" max="657" width="11.1796875" bestFit="1" customWidth="1"/>
    <col min="658" max="658" width="17" bestFit="1" customWidth="1"/>
    <col min="659" max="661" width="11.1796875" bestFit="1" customWidth="1"/>
    <col min="662" max="662" width="17" bestFit="1" customWidth="1"/>
    <col min="663" max="663" width="11.1796875" bestFit="1" customWidth="1"/>
    <col min="664" max="664" width="17" bestFit="1" customWidth="1"/>
    <col min="665" max="665" width="11.1796875" bestFit="1" customWidth="1"/>
    <col min="666" max="666" width="17" bestFit="1" customWidth="1"/>
    <col min="667" max="667" width="11.1796875" bestFit="1" customWidth="1"/>
    <col min="668" max="668" width="17" bestFit="1" customWidth="1"/>
    <col min="669" max="669" width="11.1796875" bestFit="1" customWidth="1"/>
    <col min="670" max="670" width="17" bestFit="1" customWidth="1"/>
    <col min="671" max="673" width="11.1796875" bestFit="1" customWidth="1"/>
    <col min="674" max="674" width="17" bestFit="1" customWidth="1"/>
    <col min="675" max="675" width="11.1796875" bestFit="1" customWidth="1"/>
    <col min="676" max="676" width="17" bestFit="1" customWidth="1"/>
    <col min="677" max="677" width="11.1796875" bestFit="1" customWidth="1"/>
    <col min="678" max="678" width="17" bestFit="1" customWidth="1"/>
    <col min="679" max="679" width="11.1796875" bestFit="1" customWidth="1"/>
    <col min="680" max="680" width="17" bestFit="1" customWidth="1"/>
    <col min="681" max="683" width="11.1796875" bestFit="1" customWidth="1"/>
    <col min="684" max="684" width="17" bestFit="1" customWidth="1"/>
    <col min="685" max="685" width="11.1796875" bestFit="1" customWidth="1"/>
    <col min="686" max="686" width="17" bestFit="1" customWidth="1"/>
    <col min="687" max="688" width="11.1796875" bestFit="1" customWidth="1"/>
    <col min="689" max="689" width="17" bestFit="1" customWidth="1"/>
    <col min="690" max="690" width="11.1796875" bestFit="1" customWidth="1"/>
    <col min="691" max="691" width="17" bestFit="1" customWidth="1"/>
    <col min="692" max="695" width="11.1796875" bestFit="1" customWidth="1"/>
    <col min="696" max="696" width="17" bestFit="1" customWidth="1"/>
    <col min="697" max="698" width="11.1796875" bestFit="1" customWidth="1"/>
    <col min="699" max="699" width="17" bestFit="1" customWidth="1"/>
    <col min="700" max="702" width="11.1796875" bestFit="1" customWidth="1"/>
    <col min="703" max="703" width="17" bestFit="1" customWidth="1"/>
    <col min="704" max="704" width="11.1796875" bestFit="1" customWidth="1"/>
    <col min="705" max="705" width="17" bestFit="1" customWidth="1"/>
    <col min="706" max="706" width="11.1796875" bestFit="1" customWidth="1"/>
    <col min="707" max="707" width="17" bestFit="1" customWidth="1"/>
    <col min="708" max="709" width="11.1796875" bestFit="1" customWidth="1"/>
    <col min="710" max="710" width="17" bestFit="1" customWidth="1"/>
    <col min="711" max="711" width="11.1796875" bestFit="1" customWidth="1"/>
    <col min="712" max="712" width="17" bestFit="1" customWidth="1"/>
    <col min="713" max="713" width="11.1796875" bestFit="1" customWidth="1"/>
    <col min="714" max="714" width="17" bestFit="1" customWidth="1"/>
    <col min="715" max="716" width="11.1796875" bestFit="1" customWidth="1"/>
    <col min="717" max="717" width="17" bestFit="1" customWidth="1"/>
    <col min="718" max="718" width="11.1796875" bestFit="1" customWidth="1"/>
    <col min="719" max="719" width="17" bestFit="1" customWidth="1"/>
    <col min="720" max="720" width="11.1796875" bestFit="1" customWidth="1"/>
    <col min="721" max="721" width="17" bestFit="1" customWidth="1"/>
    <col min="722" max="723" width="11.1796875" bestFit="1" customWidth="1"/>
    <col min="724" max="724" width="17" bestFit="1" customWidth="1"/>
    <col min="725" max="725" width="11.1796875" bestFit="1" customWidth="1"/>
    <col min="726" max="726" width="17" bestFit="1" customWidth="1"/>
    <col min="727" max="729" width="11.1796875" bestFit="1" customWidth="1"/>
    <col min="730" max="730" width="17" bestFit="1" customWidth="1"/>
    <col min="731" max="731" width="11.1796875" bestFit="1" customWidth="1"/>
    <col min="732" max="732" width="17" bestFit="1" customWidth="1"/>
    <col min="733" max="733" width="11.1796875" bestFit="1" customWidth="1"/>
    <col min="734" max="734" width="17" bestFit="1" customWidth="1"/>
    <col min="735" max="735" width="11.1796875" bestFit="1" customWidth="1"/>
    <col min="736" max="736" width="17" bestFit="1" customWidth="1"/>
    <col min="737" max="737" width="11.1796875" bestFit="1" customWidth="1"/>
    <col min="738" max="738" width="17" bestFit="1" customWidth="1"/>
    <col min="739" max="741" width="11.1796875" bestFit="1" customWidth="1"/>
    <col min="742" max="742" width="17" bestFit="1" customWidth="1"/>
    <col min="743" max="744" width="11.1796875" bestFit="1" customWidth="1"/>
    <col min="745" max="745" width="17" bestFit="1" customWidth="1"/>
    <col min="746" max="746" width="11.1796875" bestFit="1" customWidth="1"/>
    <col min="747" max="747" width="17" bestFit="1" customWidth="1"/>
    <col min="748" max="748" width="11.1796875" bestFit="1" customWidth="1"/>
    <col min="749" max="749" width="17" bestFit="1" customWidth="1"/>
    <col min="750" max="753" width="11.1796875" bestFit="1" customWidth="1"/>
    <col min="754" max="754" width="17" bestFit="1" customWidth="1"/>
    <col min="755" max="756" width="11.1796875" bestFit="1" customWidth="1"/>
    <col min="757" max="757" width="17" bestFit="1" customWidth="1"/>
    <col min="758" max="760" width="11.1796875" bestFit="1" customWidth="1"/>
    <col min="761" max="761" width="17" bestFit="1" customWidth="1"/>
    <col min="762" max="762" width="11.1796875" bestFit="1" customWidth="1"/>
    <col min="763" max="763" width="17" bestFit="1" customWidth="1"/>
    <col min="764" max="764" width="11.1796875" bestFit="1" customWidth="1"/>
    <col min="765" max="765" width="17" bestFit="1" customWidth="1"/>
    <col min="766" max="766" width="11.1796875" bestFit="1" customWidth="1"/>
    <col min="767" max="767" width="17" bestFit="1" customWidth="1"/>
    <col min="768" max="769" width="11.1796875" bestFit="1" customWidth="1"/>
    <col min="770" max="770" width="17" bestFit="1" customWidth="1"/>
    <col min="771" max="771" width="11.1796875" bestFit="1" customWidth="1"/>
    <col min="772" max="772" width="17" bestFit="1" customWidth="1"/>
    <col min="773" max="774" width="11.1796875" bestFit="1" customWidth="1"/>
    <col min="775" max="775" width="17" bestFit="1" customWidth="1"/>
    <col min="776" max="776" width="11.1796875" bestFit="1" customWidth="1"/>
    <col min="777" max="777" width="17" bestFit="1" customWidth="1"/>
    <col min="778" max="778" width="11.1796875" bestFit="1" customWidth="1"/>
    <col min="779" max="779" width="17" bestFit="1" customWidth="1"/>
    <col min="780" max="783" width="11.1796875" bestFit="1" customWidth="1"/>
    <col min="784" max="784" width="17" bestFit="1" customWidth="1"/>
    <col min="785" max="786" width="11.1796875" bestFit="1" customWidth="1"/>
    <col min="787" max="787" width="17" bestFit="1" customWidth="1"/>
    <col min="788" max="789" width="11.1796875" bestFit="1" customWidth="1"/>
    <col min="790" max="790" width="17" bestFit="1" customWidth="1"/>
    <col min="791" max="793" width="11.1796875" bestFit="1" customWidth="1"/>
    <col min="794" max="794" width="17" bestFit="1" customWidth="1"/>
    <col min="795" max="795" width="11.1796875" bestFit="1" customWidth="1"/>
    <col min="796" max="796" width="17" bestFit="1" customWidth="1"/>
    <col min="797" max="797" width="11.1796875" bestFit="1" customWidth="1"/>
    <col min="798" max="798" width="17" bestFit="1" customWidth="1"/>
    <col min="799" max="800" width="11.1796875" bestFit="1" customWidth="1"/>
    <col min="801" max="801" width="17" bestFit="1" customWidth="1"/>
    <col min="802" max="802" width="11.1796875" bestFit="1" customWidth="1"/>
    <col min="803" max="803" width="17" bestFit="1" customWidth="1"/>
    <col min="804" max="804" width="11.1796875" bestFit="1" customWidth="1"/>
    <col min="805" max="805" width="17" bestFit="1" customWidth="1"/>
    <col min="806" max="806" width="11.1796875" bestFit="1" customWidth="1"/>
    <col min="807" max="807" width="17" bestFit="1" customWidth="1"/>
    <col min="808" max="811" width="11.1796875" bestFit="1" customWidth="1"/>
    <col min="812" max="812" width="17" bestFit="1" customWidth="1"/>
    <col min="813" max="814" width="11.1796875" bestFit="1" customWidth="1"/>
    <col min="815" max="815" width="17" bestFit="1" customWidth="1"/>
    <col min="816" max="817" width="11.1796875" bestFit="1" customWidth="1"/>
    <col min="818" max="818" width="17" bestFit="1" customWidth="1"/>
    <col min="819" max="819" width="11.1796875" bestFit="1" customWidth="1"/>
    <col min="820" max="820" width="17" bestFit="1" customWidth="1"/>
    <col min="821" max="821" width="11.1796875" bestFit="1" customWidth="1"/>
    <col min="822" max="822" width="17" bestFit="1" customWidth="1"/>
    <col min="823" max="823" width="11.1796875" bestFit="1" customWidth="1"/>
    <col min="824" max="824" width="17" bestFit="1" customWidth="1"/>
    <col min="825" max="826" width="11.1796875" bestFit="1" customWidth="1"/>
    <col min="827" max="827" width="17" bestFit="1" customWidth="1"/>
    <col min="828" max="828" width="11.1796875" bestFit="1" customWidth="1"/>
    <col min="829" max="829" width="17" bestFit="1" customWidth="1"/>
    <col min="830" max="830" width="11.1796875" bestFit="1" customWidth="1"/>
    <col min="831" max="831" width="17" bestFit="1" customWidth="1"/>
    <col min="832" max="834" width="11.1796875" bestFit="1" customWidth="1"/>
    <col min="835" max="835" width="17" bestFit="1" customWidth="1"/>
    <col min="836" max="836" width="11.1796875" bestFit="1" customWidth="1"/>
    <col min="837" max="837" width="17" bestFit="1" customWidth="1"/>
    <col min="838" max="838" width="11.1796875" bestFit="1" customWidth="1"/>
    <col min="839" max="839" width="17" bestFit="1" customWidth="1"/>
    <col min="840" max="840" width="11.1796875" bestFit="1" customWidth="1"/>
    <col min="841" max="841" width="17" bestFit="1" customWidth="1"/>
    <col min="842" max="842" width="11.1796875" bestFit="1" customWidth="1"/>
    <col min="843" max="843" width="17" bestFit="1" customWidth="1"/>
    <col min="844" max="844" width="11.1796875" bestFit="1" customWidth="1"/>
    <col min="845" max="845" width="17" bestFit="1" customWidth="1"/>
    <col min="846" max="847" width="11.1796875" bestFit="1" customWidth="1"/>
    <col min="848" max="848" width="17" bestFit="1" customWidth="1"/>
    <col min="849" max="849" width="11.1796875" bestFit="1" customWidth="1"/>
    <col min="850" max="850" width="17" bestFit="1" customWidth="1"/>
    <col min="851" max="851" width="11.1796875" bestFit="1" customWidth="1"/>
    <col min="852" max="852" width="17" bestFit="1" customWidth="1"/>
    <col min="853" max="853" width="11.1796875" bestFit="1" customWidth="1"/>
    <col min="854" max="854" width="17" bestFit="1" customWidth="1"/>
    <col min="855" max="858" width="11.1796875" bestFit="1" customWidth="1"/>
    <col min="859" max="859" width="17" bestFit="1" customWidth="1"/>
    <col min="860" max="861" width="11.1796875" bestFit="1" customWidth="1"/>
    <col min="862" max="862" width="17" bestFit="1" customWidth="1"/>
    <col min="863" max="863" width="11.1796875" bestFit="1" customWidth="1"/>
    <col min="864" max="864" width="17" bestFit="1" customWidth="1"/>
    <col min="865" max="865" width="11.1796875" bestFit="1" customWidth="1"/>
    <col min="866" max="866" width="17" bestFit="1" customWidth="1"/>
    <col min="867" max="867" width="11.1796875" bestFit="1" customWidth="1"/>
    <col min="868" max="868" width="17" bestFit="1" customWidth="1"/>
    <col min="869" max="869" width="11.1796875" bestFit="1" customWidth="1"/>
    <col min="870" max="870" width="17" bestFit="1" customWidth="1"/>
    <col min="871" max="871" width="11.1796875" bestFit="1" customWidth="1"/>
    <col min="872" max="872" width="17" bestFit="1" customWidth="1"/>
    <col min="873" max="875" width="11.1796875" bestFit="1" customWidth="1"/>
    <col min="876" max="876" width="17" bestFit="1" customWidth="1"/>
    <col min="877" max="877" width="11.1796875" bestFit="1" customWidth="1"/>
    <col min="878" max="878" width="17" bestFit="1" customWidth="1"/>
    <col min="879" max="879" width="11.1796875" bestFit="1" customWidth="1"/>
    <col min="880" max="880" width="17" bestFit="1" customWidth="1"/>
    <col min="881" max="883" width="11.1796875" bestFit="1" customWidth="1"/>
    <col min="884" max="884" width="17" bestFit="1" customWidth="1"/>
    <col min="885" max="885" width="11.1796875" bestFit="1" customWidth="1"/>
    <col min="886" max="886" width="17" bestFit="1" customWidth="1"/>
    <col min="887" max="887" width="11.1796875" bestFit="1" customWidth="1"/>
    <col min="888" max="888" width="17" bestFit="1" customWidth="1"/>
    <col min="889" max="890" width="11.1796875" bestFit="1" customWidth="1"/>
    <col min="891" max="891" width="17" bestFit="1" customWidth="1"/>
    <col min="892" max="895" width="11.1796875" bestFit="1" customWidth="1"/>
    <col min="896" max="896" width="17" bestFit="1" customWidth="1"/>
    <col min="897" max="897" width="11.1796875" bestFit="1" customWidth="1"/>
    <col min="898" max="898" width="17" bestFit="1" customWidth="1"/>
    <col min="899" max="899" width="11.1796875" bestFit="1" customWidth="1"/>
    <col min="900" max="900" width="17" bestFit="1" customWidth="1"/>
    <col min="901" max="901" width="11.1796875" bestFit="1" customWidth="1"/>
    <col min="902" max="902" width="17" bestFit="1" customWidth="1"/>
    <col min="903" max="905" width="11.1796875" bestFit="1" customWidth="1"/>
    <col min="906" max="906" width="17" bestFit="1" customWidth="1"/>
    <col min="907" max="907" width="11.1796875" bestFit="1" customWidth="1"/>
    <col min="908" max="908" width="17" bestFit="1" customWidth="1"/>
    <col min="909" max="909" width="11.1796875" bestFit="1" customWidth="1"/>
    <col min="910" max="910" width="17" bestFit="1" customWidth="1"/>
    <col min="911" max="911" width="11.1796875" bestFit="1" customWidth="1"/>
    <col min="912" max="912" width="17" bestFit="1" customWidth="1"/>
    <col min="913" max="913" width="11.1796875" bestFit="1" customWidth="1"/>
    <col min="914" max="914" width="17" bestFit="1" customWidth="1"/>
    <col min="915" max="917" width="11.1796875" bestFit="1" customWidth="1"/>
    <col min="918" max="918" width="17" bestFit="1" customWidth="1"/>
    <col min="919" max="922" width="11.1796875" bestFit="1" customWidth="1"/>
    <col min="923" max="923" width="17" bestFit="1" customWidth="1"/>
    <col min="924" max="924" width="11.1796875" bestFit="1" customWidth="1"/>
    <col min="925" max="925" width="17" bestFit="1" customWidth="1"/>
    <col min="926" max="927" width="11.1796875" bestFit="1" customWidth="1"/>
    <col min="928" max="928" width="17" bestFit="1" customWidth="1"/>
    <col min="929" max="931" width="11.1796875" bestFit="1" customWidth="1"/>
    <col min="932" max="932" width="17" bestFit="1" customWidth="1"/>
    <col min="933" max="933" width="11.1796875" bestFit="1" customWidth="1"/>
    <col min="934" max="934" width="17" bestFit="1" customWidth="1"/>
    <col min="935" max="935" width="11.1796875" bestFit="1" customWidth="1"/>
    <col min="936" max="936" width="17" bestFit="1" customWidth="1"/>
    <col min="937" max="937" width="11.1796875" bestFit="1" customWidth="1"/>
    <col min="938" max="938" width="17" bestFit="1" customWidth="1"/>
    <col min="939" max="941" width="11.1796875" bestFit="1" customWidth="1"/>
    <col min="942" max="942" width="17" bestFit="1" customWidth="1"/>
    <col min="943" max="943" width="11.1796875" bestFit="1" customWidth="1"/>
    <col min="944" max="944" width="17" bestFit="1" customWidth="1"/>
    <col min="945" max="947" width="11.1796875" bestFit="1" customWidth="1"/>
    <col min="948" max="948" width="17" bestFit="1" customWidth="1"/>
    <col min="949" max="949" width="11.1796875" bestFit="1" customWidth="1"/>
    <col min="950" max="950" width="17" bestFit="1" customWidth="1"/>
    <col min="951" max="953" width="11.1796875" bestFit="1" customWidth="1"/>
    <col min="954" max="954" width="17" bestFit="1" customWidth="1"/>
    <col min="955" max="955" width="11.1796875" bestFit="1" customWidth="1"/>
    <col min="956" max="956" width="17" bestFit="1" customWidth="1"/>
    <col min="957" max="957" width="11.1796875" bestFit="1" customWidth="1"/>
    <col min="958" max="958" width="17" bestFit="1" customWidth="1"/>
    <col min="959" max="959" width="11.1796875" bestFit="1" customWidth="1"/>
    <col min="960" max="960" width="17" bestFit="1" customWidth="1"/>
    <col min="961" max="961" width="11.1796875" bestFit="1" customWidth="1"/>
    <col min="962" max="962" width="17" bestFit="1" customWidth="1"/>
    <col min="963" max="963" width="11.1796875" bestFit="1" customWidth="1"/>
    <col min="964" max="964" width="17" bestFit="1" customWidth="1"/>
    <col min="965" max="965" width="11.1796875" bestFit="1" customWidth="1"/>
    <col min="966" max="966" width="17" bestFit="1" customWidth="1"/>
    <col min="967" max="967" width="11.1796875" bestFit="1" customWidth="1"/>
    <col min="968" max="968" width="17" bestFit="1" customWidth="1"/>
    <col min="969" max="969" width="11.1796875" bestFit="1" customWidth="1"/>
    <col min="970" max="970" width="17" bestFit="1" customWidth="1"/>
    <col min="971" max="971" width="11.1796875" bestFit="1" customWidth="1"/>
    <col min="972" max="972" width="17" bestFit="1" customWidth="1"/>
    <col min="973" max="974" width="11.1796875" bestFit="1" customWidth="1"/>
    <col min="975" max="975" width="17" bestFit="1" customWidth="1"/>
    <col min="976" max="976" width="11.1796875" bestFit="1" customWidth="1"/>
    <col min="977" max="977" width="17" bestFit="1" customWidth="1"/>
    <col min="978" max="980" width="12.1796875" bestFit="1" customWidth="1"/>
    <col min="981" max="981" width="18" bestFit="1" customWidth="1"/>
    <col min="982" max="982" width="12.1796875" bestFit="1" customWidth="1"/>
    <col min="983" max="983" width="18" bestFit="1" customWidth="1"/>
    <col min="984" max="984" width="12.1796875" bestFit="1" customWidth="1"/>
    <col min="985" max="985" width="18" bestFit="1" customWidth="1"/>
    <col min="986" max="987" width="12.1796875" bestFit="1" customWidth="1"/>
    <col min="988" max="988" width="18" bestFit="1" customWidth="1"/>
    <col min="989" max="989" width="12.1796875" bestFit="1" customWidth="1"/>
    <col min="990" max="990" width="18" bestFit="1" customWidth="1"/>
    <col min="991" max="991" width="12.1796875" bestFit="1" customWidth="1"/>
    <col min="992" max="992" width="18" bestFit="1" customWidth="1"/>
    <col min="993" max="993" width="12.1796875" bestFit="1" customWidth="1"/>
    <col min="994" max="994" width="18" bestFit="1" customWidth="1"/>
    <col min="995" max="995" width="12.1796875" bestFit="1" customWidth="1"/>
    <col min="996" max="996" width="18" bestFit="1" customWidth="1"/>
    <col min="997" max="997" width="12.1796875" bestFit="1" customWidth="1"/>
    <col min="998" max="998" width="18" bestFit="1" customWidth="1"/>
    <col min="999" max="1002" width="12.1796875" bestFit="1" customWidth="1"/>
    <col min="1003" max="1003" width="18" bestFit="1" customWidth="1"/>
    <col min="1004" max="1004" width="12.1796875" bestFit="1" customWidth="1"/>
    <col min="1005" max="1005" width="18" bestFit="1" customWidth="1"/>
    <col min="1006" max="1007" width="12.1796875" bestFit="1" customWidth="1"/>
    <col min="1008" max="1008" width="18" bestFit="1" customWidth="1"/>
    <col min="1009" max="1009" width="12.1796875" bestFit="1" customWidth="1"/>
    <col min="1010" max="1010" width="18" bestFit="1" customWidth="1"/>
    <col min="1011" max="1011" width="12.1796875" bestFit="1" customWidth="1"/>
    <col min="1012" max="1012" width="18" bestFit="1" customWidth="1"/>
    <col min="1013" max="1013" width="12.1796875" bestFit="1" customWidth="1"/>
    <col min="1014" max="1014" width="18" bestFit="1" customWidth="1"/>
    <col min="1015" max="1017" width="12.1796875" bestFit="1" customWidth="1"/>
    <col min="1018" max="1018" width="18" bestFit="1" customWidth="1"/>
    <col min="1019" max="1020" width="12.1796875" bestFit="1" customWidth="1"/>
    <col min="1021" max="1021" width="18" bestFit="1" customWidth="1"/>
    <col min="1022" max="1022" width="12.1796875" bestFit="1" customWidth="1"/>
    <col min="1023" max="1023" width="18" bestFit="1" customWidth="1"/>
    <col min="1024" max="1025" width="12.1796875" bestFit="1" customWidth="1"/>
    <col min="1026" max="1026" width="18" bestFit="1" customWidth="1"/>
    <col min="1027" max="1027" width="12.1796875" bestFit="1" customWidth="1"/>
    <col min="1028" max="1028" width="18" bestFit="1" customWidth="1"/>
    <col min="1029" max="1030" width="12.1796875" bestFit="1" customWidth="1"/>
    <col min="1031" max="1031" width="18" bestFit="1" customWidth="1"/>
    <col min="1032" max="1032" width="12.1796875" bestFit="1" customWidth="1"/>
    <col min="1033" max="1033" width="18" bestFit="1" customWidth="1"/>
    <col min="1034" max="1036" width="12.1796875" bestFit="1" customWidth="1"/>
    <col min="1037" max="1037" width="18" bestFit="1" customWidth="1"/>
    <col min="1038" max="1038" width="12.1796875" bestFit="1" customWidth="1"/>
    <col min="1039" max="1039" width="18" bestFit="1" customWidth="1"/>
    <col min="1040" max="1040" width="12.1796875" bestFit="1" customWidth="1"/>
    <col min="1041" max="1041" width="18" bestFit="1" customWidth="1"/>
    <col min="1042" max="1042" width="12.1796875" bestFit="1" customWidth="1"/>
    <col min="1043" max="1043" width="18" bestFit="1" customWidth="1"/>
    <col min="1044" max="1046" width="12.1796875" bestFit="1" customWidth="1"/>
    <col min="1047" max="1047" width="18" bestFit="1" customWidth="1"/>
    <col min="1048" max="1048" width="12.1796875" bestFit="1" customWidth="1"/>
    <col min="1049" max="1049" width="18" bestFit="1" customWidth="1"/>
    <col min="1050" max="1050" width="12.1796875" bestFit="1" customWidth="1"/>
    <col min="1051" max="1051" width="18" bestFit="1" customWidth="1"/>
    <col min="1052" max="1054" width="12.1796875" bestFit="1" customWidth="1"/>
    <col min="1055" max="1055" width="18" bestFit="1" customWidth="1"/>
    <col min="1056" max="1056" width="12.1796875" bestFit="1" customWidth="1"/>
    <col min="1057" max="1057" width="18" bestFit="1" customWidth="1"/>
    <col min="1058" max="1058" width="12.1796875" bestFit="1" customWidth="1"/>
    <col min="1059" max="1059" width="18" bestFit="1" customWidth="1"/>
    <col min="1060" max="1060" width="12.1796875" bestFit="1" customWidth="1"/>
    <col min="1061" max="1061" width="18" bestFit="1" customWidth="1"/>
    <col min="1062" max="1062" width="12.1796875" bestFit="1" customWidth="1"/>
    <col min="1063" max="1063" width="18" bestFit="1" customWidth="1"/>
    <col min="1064" max="1064" width="12.1796875" bestFit="1" customWidth="1"/>
    <col min="1065" max="1065" width="18" bestFit="1" customWidth="1"/>
    <col min="1066" max="1066" width="12.1796875" bestFit="1" customWidth="1"/>
    <col min="1067" max="1067" width="18" bestFit="1" customWidth="1"/>
    <col min="1068" max="1069" width="12.1796875" bestFit="1" customWidth="1"/>
    <col min="1070" max="1070" width="18" bestFit="1" customWidth="1"/>
    <col min="1071" max="1071" width="12.1796875" bestFit="1" customWidth="1"/>
    <col min="1072" max="1072" width="18" bestFit="1" customWidth="1"/>
    <col min="1073" max="1073" width="12.1796875" bestFit="1" customWidth="1"/>
    <col min="1074" max="1074" width="18" bestFit="1" customWidth="1"/>
    <col min="1075" max="1075" width="12.1796875" bestFit="1" customWidth="1"/>
    <col min="1076" max="1076" width="18" bestFit="1" customWidth="1"/>
    <col min="1077" max="1078" width="12.1796875" bestFit="1" customWidth="1"/>
    <col min="1079" max="1079" width="18" bestFit="1" customWidth="1"/>
    <col min="1080" max="1080" width="12.1796875" bestFit="1" customWidth="1"/>
    <col min="1081" max="1081" width="18" bestFit="1" customWidth="1"/>
    <col min="1082" max="1082" width="12.1796875" bestFit="1" customWidth="1"/>
    <col min="1083" max="1083" width="18" bestFit="1" customWidth="1"/>
    <col min="1084" max="1084" width="12.1796875" bestFit="1" customWidth="1"/>
    <col min="1085" max="1085" width="18" bestFit="1" customWidth="1"/>
    <col min="1086" max="1086" width="12.1796875" bestFit="1" customWidth="1"/>
    <col min="1087" max="1087" width="18" bestFit="1" customWidth="1"/>
    <col min="1088" max="1088" width="12.1796875" bestFit="1" customWidth="1"/>
    <col min="1089" max="1089" width="18" bestFit="1" customWidth="1"/>
    <col min="1090" max="1090" width="12.1796875" bestFit="1" customWidth="1"/>
    <col min="1091" max="1091" width="18" bestFit="1" customWidth="1"/>
    <col min="1092" max="1093" width="13.81640625" bestFit="1" customWidth="1"/>
    <col min="1094" max="1094" width="19.54296875" bestFit="1" customWidth="1"/>
    <col min="1095" max="1095" width="13.81640625" bestFit="1" customWidth="1"/>
    <col min="1096" max="1096" width="19.54296875" bestFit="1" customWidth="1"/>
    <col min="1097" max="1097" width="13.81640625" bestFit="1" customWidth="1"/>
    <col min="1098" max="1098" width="19.54296875" bestFit="1" customWidth="1"/>
    <col min="1099" max="1099" width="13.81640625" bestFit="1" customWidth="1"/>
    <col min="1100" max="1100" width="19.54296875" bestFit="1" customWidth="1"/>
    <col min="1101" max="1102" width="13.81640625" bestFit="1" customWidth="1"/>
    <col min="1103" max="1103" width="19.54296875" bestFit="1" customWidth="1"/>
    <col min="1104" max="1104" width="13.81640625" bestFit="1" customWidth="1"/>
    <col min="1105" max="1105" width="19.54296875" bestFit="1" customWidth="1"/>
    <col min="1106" max="1106" width="13.81640625" bestFit="1" customWidth="1"/>
    <col min="1107" max="1107" width="19.54296875" bestFit="1" customWidth="1"/>
    <col min="1108" max="1108" width="13.81640625" bestFit="1" customWidth="1"/>
    <col min="1109" max="1109" width="19.54296875" bestFit="1" customWidth="1"/>
    <col min="1110" max="1110" width="13.81640625" bestFit="1" customWidth="1"/>
    <col min="1111" max="1111" width="19.54296875" bestFit="1" customWidth="1"/>
    <col min="1112" max="1112" width="13.81640625" bestFit="1" customWidth="1"/>
    <col min="1113" max="1113" width="19.54296875" bestFit="1" customWidth="1"/>
    <col min="1114" max="1114" width="13.81640625" bestFit="1" customWidth="1"/>
    <col min="1115" max="1115" width="19.54296875" bestFit="1" customWidth="1"/>
    <col min="1116" max="1116" width="13.81640625" bestFit="1" customWidth="1"/>
    <col min="1117" max="1117" width="19.54296875" bestFit="1" customWidth="1"/>
    <col min="1118" max="1118" width="14.81640625" bestFit="1" customWidth="1"/>
    <col min="1119" max="1119" width="20.54296875" bestFit="1" customWidth="1"/>
    <col min="1120" max="1120" width="14.81640625" bestFit="1" customWidth="1"/>
    <col min="1121" max="1121" width="20.54296875" bestFit="1" customWidth="1"/>
    <col min="1122" max="1122" width="14.81640625" bestFit="1" customWidth="1"/>
    <col min="1123" max="1123" width="20.54296875" bestFit="1" customWidth="1"/>
    <col min="1124" max="1124" width="15.81640625" bestFit="1" customWidth="1"/>
    <col min="1125" max="1125" width="21.6328125" bestFit="1" customWidth="1"/>
    <col min="1126" max="1126" width="12" bestFit="1" customWidth="1"/>
  </cols>
  <sheetData>
    <row r="1" spans="1:5" x14ac:dyDescent="0.35">
      <c r="A1" s="14" t="s">
        <v>8398</v>
      </c>
      <c r="B1" t="s">
        <v>8364</v>
      </c>
    </row>
    <row r="2" spans="1:5" x14ac:dyDescent="0.35">
      <c r="A2" s="14" t="s">
        <v>8358</v>
      </c>
      <c r="B2" t="s">
        <v>8315</v>
      </c>
    </row>
    <row r="4" spans="1:5" x14ac:dyDescent="0.35">
      <c r="A4" s="14" t="s">
        <v>8399</v>
      </c>
      <c r="B4" s="14" t="s">
        <v>8360</v>
      </c>
    </row>
    <row r="5" spans="1:5" x14ac:dyDescent="0.35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8374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7" t="s">
        <v>8375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5">
      <c r="A8" s="17" t="s">
        <v>8376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5">
      <c r="A9" s="17" t="s">
        <v>8377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7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7" t="s">
        <v>8378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5">
      <c r="A12" s="17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5">
      <c r="A13" s="17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7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5">
      <c r="A15" s="17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35">
      <c r="A16" s="17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5">
      <c r="A17" s="17" t="s">
        <v>8379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5">
      <c r="A18" s="17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8A2AE-5D0A-4EE8-8871-33157E276653}">
  <dimension ref="A1:F6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14.26953125" bestFit="1" customWidth="1"/>
    <col min="9" max="9" width="15.26953125" bestFit="1" customWidth="1"/>
    <col min="10" max="10" width="5.6328125" bestFit="1" customWidth="1"/>
    <col min="11" max="11" width="17" bestFit="1" customWidth="1"/>
    <col min="12" max="12" width="15.26953125" bestFit="1" customWidth="1"/>
    <col min="13" max="13" width="5.6328125" bestFit="1" customWidth="1"/>
    <col min="14" max="14" width="7.08984375" bestFit="1" customWidth="1"/>
    <col min="15" max="15" width="10.7265625" bestFit="1" customWidth="1"/>
    <col min="16" max="16" width="18.6328125" bestFit="1" customWidth="1"/>
    <col min="17" max="28" width="7.36328125" bestFit="1" customWidth="1"/>
    <col min="29" max="161" width="8.90625" bestFit="1" customWidth="1"/>
    <col min="162" max="292" width="9.90625" bestFit="1" customWidth="1"/>
    <col min="293" max="299" width="10.90625" bestFit="1" customWidth="1"/>
    <col min="300" max="300" width="15.7265625" bestFit="1" customWidth="1"/>
    <col min="301" max="301" width="7.453125" bestFit="1" customWidth="1"/>
    <col min="302" max="302" width="6.36328125" bestFit="1" customWidth="1"/>
    <col min="303" max="357" width="7.36328125" bestFit="1" customWidth="1"/>
    <col min="358" max="726" width="8.90625" bestFit="1" customWidth="1"/>
    <col min="727" max="809" width="9.90625" bestFit="1" customWidth="1"/>
    <col min="810" max="810" width="10.36328125" bestFit="1" customWidth="1"/>
    <col min="811" max="811" width="8.90625" bestFit="1" customWidth="1"/>
    <col min="812" max="814" width="6.36328125" bestFit="1" customWidth="1"/>
    <col min="815" max="921" width="7.36328125" bestFit="1" customWidth="1"/>
    <col min="922" max="1419" width="8.90625" bestFit="1" customWidth="1"/>
    <col min="1420" max="1536" width="9.90625" bestFit="1" customWidth="1"/>
    <col min="1537" max="1541" width="10.90625" bestFit="1" customWidth="1"/>
    <col min="1542" max="1542" width="11.81640625" bestFit="1" customWidth="1"/>
    <col min="1543" max="1543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8365</v>
      </c>
      <c r="B3" s="14" t="s">
        <v>8362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5">
      <c r="A6" s="15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DC6D-BDC4-4282-95FB-59A01D64EEE8}">
  <dimension ref="A1:E7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8365</v>
      </c>
      <c r="B4" s="14" t="s">
        <v>8360</v>
      </c>
    </row>
    <row r="5" spans="1:5" x14ac:dyDescent="0.3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5">
      <c r="A7" s="15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4850-D012-433E-A54F-90C39CCCB42F}">
  <dimension ref="A1:F17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3" spans="1:6" x14ac:dyDescent="0.35">
      <c r="A3" s="14" t="s">
        <v>8365</v>
      </c>
      <c r="B3" s="14" t="s">
        <v>8360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8374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35">
      <c r="A6" s="17" t="s">
        <v>8375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35">
      <c r="A7" s="17" t="s">
        <v>8376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35">
      <c r="A8" s="17" t="s">
        <v>8377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35">
      <c r="A9" s="17" t="s">
        <v>8368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35">
      <c r="A10" s="17" t="s">
        <v>8378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35">
      <c r="A11" s="17" t="s">
        <v>8369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35">
      <c r="A12" s="17" t="s">
        <v>8370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35">
      <c r="A13" s="17" t="s">
        <v>8371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35">
      <c r="A14" s="17" t="s">
        <v>8372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35">
      <c r="A15" s="17" t="s">
        <v>8373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35">
      <c r="A16" s="17" t="s">
        <v>8379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35">
      <c r="A17" s="17" t="s">
        <v>8361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F7367-9864-4EBE-B415-1E38EC5A3E07}">
  <dimension ref="A1:F9"/>
  <sheetViews>
    <sheetView workbookViewId="0"/>
  </sheetViews>
  <sheetFormatPr defaultRowHeight="14.5" x14ac:dyDescent="0.35"/>
  <cols>
    <col min="1" max="1" width="31.08984375" bestFit="1" customWidth="1"/>
    <col min="2" max="2" width="120" bestFit="1" customWidth="1"/>
    <col min="5" max="5" width="17" bestFit="1" customWidth="1"/>
  </cols>
  <sheetData>
    <row r="1" spans="1:6" s="18" customFormat="1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VLOOKUP($A2,Kickstarter!$B:$P,4,FALSE)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  <row r="9" spans="1:6" s="18" customFormat="1" x14ac:dyDescent="0.35"/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A841B-E726-4FD8-8070-8C0124CAE3A8}">
  <dimension ref="A1:C14"/>
  <sheetViews>
    <sheetView workbookViewId="0"/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5" t="e">
        <f>AVERAGE(#REF!)</f>
        <v>#REF!</v>
      </c>
      <c r="C2" s="5" t="e">
        <f>AVERAGE(#REF!)</f>
        <v>#REF!</v>
      </c>
    </row>
    <row r="3" spans="1:3" x14ac:dyDescent="0.35">
      <c r="A3" t="s">
        <v>8388</v>
      </c>
      <c r="B3" s="5" t="e">
        <f>MEDIAN(#REF!)</f>
        <v>#REF!</v>
      </c>
      <c r="C3" s="5" t="e">
        <f>MEDIAN(#REF!)</f>
        <v>#REF!</v>
      </c>
    </row>
    <row r="4" spans="1:3" x14ac:dyDescent="0.35">
      <c r="A4" t="s">
        <v>8391</v>
      </c>
      <c r="B4" s="5" t="e">
        <f>_xlfn.STDEV.P(#REF!)</f>
        <v>#REF!</v>
      </c>
      <c r="C4" s="5" t="e">
        <f>_xlfn.STDEV.P(#REF!)</f>
        <v>#REF!</v>
      </c>
    </row>
    <row r="5" spans="1:3" x14ac:dyDescent="0.35">
      <c r="A5" t="s">
        <v>8395</v>
      </c>
      <c r="B5" s="5" t="e">
        <f>_xlfn.QUARTILE.EXC(#REF!,3)</f>
        <v>#REF!</v>
      </c>
      <c r="C5" s="5" t="e">
        <f>_xlfn.QUARTILE.EXC(#REF!,3)</f>
        <v>#REF!</v>
      </c>
    </row>
    <row r="6" spans="1:3" x14ac:dyDescent="0.35">
      <c r="A6" t="s">
        <v>8396</v>
      </c>
      <c r="B6" s="5" t="e">
        <f>_xlfn.QUARTILE.EXC(#REF!,1)</f>
        <v>#REF!</v>
      </c>
      <c r="C6" s="5" t="e">
        <f>_xlfn.QUARTILE.EXC(#REF!,1)</f>
        <v>#REF!</v>
      </c>
    </row>
    <row r="7" spans="1:3" x14ac:dyDescent="0.35">
      <c r="A7" t="s">
        <v>8397</v>
      </c>
      <c r="B7" s="5" t="e">
        <f>B5-B6</f>
        <v>#REF!</v>
      </c>
      <c r="C7" s="5" t="e">
        <f>C5-C6</f>
        <v>#REF!</v>
      </c>
    </row>
    <row r="9" spans="1:3" x14ac:dyDescent="0.35">
      <c r="A9" t="s">
        <v>8389</v>
      </c>
      <c r="B9" s="5" t="e">
        <f>AVERAGE(#REF!)</f>
        <v>#REF!</v>
      </c>
      <c r="C9" s="5" t="e">
        <f>AVERAGE(#REF!)</f>
        <v>#REF!</v>
      </c>
    </row>
    <row r="10" spans="1:3" x14ac:dyDescent="0.35">
      <c r="A10" t="s">
        <v>8390</v>
      </c>
      <c r="B10" s="5" t="e">
        <f>MEDIAN(#REF!)</f>
        <v>#REF!</v>
      </c>
      <c r="C10" s="5" t="e">
        <f>MEDIAN(#REF!)</f>
        <v>#REF!</v>
      </c>
    </row>
    <row r="11" spans="1:3" x14ac:dyDescent="0.35">
      <c r="A11" t="s">
        <v>8391</v>
      </c>
      <c r="B11" s="5" t="e">
        <f>_xlfn.STDEV.P(#REF!)</f>
        <v>#REF!</v>
      </c>
      <c r="C11" s="5" t="e">
        <f>_xlfn.STDEV.P(#REF!)</f>
        <v>#REF!</v>
      </c>
    </row>
    <row r="12" spans="1:3" x14ac:dyDescent="0.35">
      <c r="A12" t="s">
        <v>8394</v>
      </c>
      <c r="B12" s="5" t="e">
        <f>_xlfn.QUARTILE.EXC(#REF!,3)</f>
        <v>#REF!</v>
      </c>
      <c r="C12" s="5" t="e">
        <f>_xlfn.QUARTILE.EXC(#REF!,3)</f>
        <v>#REF!</v>
      </c>
    </row>
    <row r="13" spans="1:3" x14ac:dyDescent="0.35">
      <c r="A13" t="s">
        <v>8392</v>
      </c>
      <c r="B13" s="5" t="e">
        <f>_xlfn.QUARTILE.EXC(#REF!,1)</f>
        <v>#REF!</v>
      </c>
      <c r="C13" s="5" t="e">
        <f>_xlfn.QUARTILE.EXC(#REF!,1)</f>
        <v>#REF!</v>
      </c>
    </row>
    <row r="14" spans="1:3" x14ac:dyDescent="0.35">
      <c r="A14" t="s">
        <v>8393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 Based on Goals</vt:lpstr>
      <vt:lpstr>Theater Outcomes by Launch Date</vt:lpstr>
      <vt:lpstr>Category_Statistics</vt:lpstr>
      <vt:lpstr>Subcategory_Statistics</vt:lpstr>
      <vt:lpstr>Outcomes_Based_on_Launch_Date</vt:lpstr>
      <vt:lpstr>Edinburgh_Research</vt:lpstr>
      <vt:lpstr>Descriptive_Statistics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Meredith</cp:lastModifiedBy>
  <dcterms:created xsi:type="dcterms:W3CDTF">2017-04-20T15:17:24Z</dcterms:created>
  <dcterms:modified xsi:type="dcterms:W3CDTF">2021-03-09T17:01:26Z</dcterms:modified>
</cp:coreProperties>
</file>