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VIKAS\Desktop\PROJECTS\EXCEL\"/>
    </mc:Choice>
  </mc:AlternateContent>
  <xr:revisionPtr revIDLastSave="0" documentId="13_ncr:1_{AEC2BAE3-F710-4C68-B8B1-F7C974656901}" xr6:coauthVersionLast="47" xr6:coauthVersionMax="47" xr10:uidLastSave="{00000000-0000-0000-0000-000000000000}"/>
  <bookViews>
    <workbookView xWindow="-120" yWindow="-120" windowWidth="20730" windowHeight="1104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DONE" sheetId="12" r:id="rId10"/>
    <sheet name="10" sheetId="11" r:id="rId11"/>
  </sheets>
  <definedNames>
    <definedName name="_xlnm._FilterDatabase" localSheetId="3" hidden="1">'3'!$C$5:$F$11</definedName>
    <definedName name="_xlnm._FilterDatabase" localSheetId="0" hidden="1">Data!$C$11:$G$11</definedName>
    <definedName name="_xlchart.v1.0" hidden="1">'6'!$S$6:$S$305</definedName>
    <definedName name="_xlchart.v1.1" hidden="1">'6'!$Q$6:$Q$305</definedName>
    <definedName name="_xlchart.v1.2" hidden="1">'6'!$S$6:$S$305</definedName>
    <definedName name="_xlcn.WorksheetConnection_beginnerDAcourse.xlsxdata1" hidden="1">data[]</definedName>
    <definedName name="Slicer_Geography">#N/A</definedName>
    <definedName name="Slicer_Geography1">#N/A</definedName>
    <definedName name="Slicer_Sales_Person">#N/A</definedName>
  </definedNames>
  <calcPr calcId="191029"/>
  <pivotCaches>
    <pivotCache cacheId="0" r:id="rId12"/>
    <pivotCache cacheId="1" r:id="rId13"/>
    <pivotCache cacheId="2" r:id="rId14"/>
    <pivotCache cacheId="3"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2" l="1"/>
  <c r="H13" i="1"/>
  <c r="I13" i="1" s="1"/>
  <c r="D7" i="4"/>
  <c r="E7" i="4" s="1"/>
  <c r="D8" i="4"/>
  <c r="D9" i="4"/>
  <c r="E9" i="4" s="1"/>
  <c r="D10" i="4"/>
  <c r="E10" i="4" s="1"/>
  <c r="D11" i="4"/>
  <c r="E11" i="4" s="1"/>
  <c r="F14" i="2"/>
  <c r="K10" i="12"/>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E14" i="12"/>
  <c r="E11" i="12"/>
  <c r="F8" i="12"/>
  <c r="C1" i="12"/>
  <c r="H12" i="1"/>
  <c r="I12"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6" i="4"/>
  <c r="E6" i="4" s="1"/>
  <c r="E8" i="4"/>
  <c r="E12" i="2"/>
  <c r="D12" i="2"/>
  <c r="E11" i="2"/>
  <c r="D11" i="2"/>
  <c r="E7" i="2"/>
  <c r="E8" i="2"/>
  <c r="D8" i="2"/>
  <c r="D7" i="2"/>
  <c r="E6" i="2"/>
  <c r="D6" i="2"/>
  <c r="E5" i="2"/>
  <c r="D5" i="2"/>
  <c r="C1" i="11"/>
  <c r="C1" i="9"/>
  <c r="C1" i="8"/>
  <c r="C1" i="7"/>
  <c r="C1" i="6"/>
  <c r="C1" i="5"/>
  <c r="C1" i="4"/>
  <c r="C1" i="2"/>
  <c r="C1" i="3"/>
  <c r="E9" i="2" l="1"/>
  <c r="F12" i="12"/>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<sst xmlns="http://schemas.openxmlformats.org/spreadsheetml/2006/main" count="2932" uniqueCount="87">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</sst>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3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9" fontId="0" fillId="0" borderId="0" xfId="0" applyNumberForma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font>
        <color rgb="FF9C0006"/>
      </font>
      <fill>
        <patternFill>
          <bgColor rgb="FFFFC7CE"/>
        </patternFill>
      </fill>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1" defaultTableStyle="TableStyleMedium2" defaultPivotStyle="PivotStyleLight16">
    <tableStyle name="Invisible" pivot="0" table="0" count="0" xr9:uid="{0973572D-66C2-4B52-BC68-991FE4C5594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33"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0550" y="1047750"/>
              <a:ext cx="1252045" cy="34802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28950" y="1047750"/>
              <a:ext cx="4562803"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 refreshedDate="45472.641669907411" backgroundQuery="1" createdVersion="7" refreshedVersion="8" minRefreshableVersion="3" recordCount="0" supportSubquery="1" supportAdvancedDrill="1" xr:uid="{EF46A84F-72AE-4725-B53D-1196A7064602}">
  <cacheSource type="external" connectionId="1"/>
  <cacheFields count="6">
    <cacheField name="[data].[Product].[Product]" caption="Product" numFmtId="0" hierarchy="2" level="1">
      <sharedItems count="22">
        <s v="70% Dark Bite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 v="50% Dark Bites" u="1"/>
        <s v="85% Dark Bars" u="1"/>
        <s v="Orange Choco" u="1"/>
        <s v="Raspberry Choco" u="1"/>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2" applyNumberFormats="0" applyBorderFormats="0" applyFontFormats="0" applyPatternFormats="0" applyAlignmentFormats="0" applyWidthHeightFormats="1" dataCaption="Values" tag="e6ae7e94-92ec-4f8c-b362-98556a113640"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3" applyNumberFormats="0" applyBorderFormats="0" applyFontFormats="0" applyPatternFormats="0" applyAlignmentFormats="0" applyWidthHeightFormats="1" dataCaption="Values" tag="f12646c9-19f5-44dd-bb23-f5252387c737" updatedVersion="8" minRefreshableVersion="3" subtotalHiddenItems="1" itemPrintTitles="1" createdVersion="7" indent="0" multipleFieldFilters="0">
  <location ref="C5:G24"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9">
    <i>
      <x v="4"/>
    </i>
    <i>
      <x v="16"/>
    </i>
    <i>
      <x v="5"/>
    </i>
    <i>
      <x v="15"/>
    </i>
    <i>
      <x v="1"/>
    </i>
    <i>
      <x v="2"/>
    </i>
    <i>
      <x v="8"/>
    </i>
    <i>
      <x v="14"/>
    </i>
    <i>
      <x v="3"/>
    </i>
    <i>
      <x v="17"/>
    </i>
    <i>
      <x/>
    </i>
    <i>
      <x v="13"/>
    </i>
    <i>
      <x v="9"/>
    </i>
    <i>
      <x v="10"/>
    </i>
    <i>
      <x v="7"/>
    </i>
    <i>
      <x v="11"/>
    </i>
    <i>
      <x v="6"/>
    </i>
    <i>
      <x v="12"/>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data].[Geography].&amp;[Canad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Canad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7">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6"/>
    <tableColumn id="5" xr3:uid="{745C51EB-CD81-46C9-A36A-20AF38C0CAA6}" name="Uni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4">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3"/>
    <tableColumn id="5" xr3:uid="{E1958519-3310-4151-A1EA-61E987483F1C}"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abSelected="1" topLeftCell="B1" zoomScale="91" zoomScaleNormal="145" workbookViewId="0">
      <selection activeCell="L1" sqref="L1"/>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9" width="14"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3" t="s">
        <v>42</v>
      </c>
    </row>
    <row r="10" spans="1:27" x14ac:dyDescent="0.25">
      <c r="H10" s="37" t="s">
        <v>85</v>
      </c>
      <c r="I10" s="37"/>
    </row>
    <row r="11" spans="1:27" x14ac:dyDescent="0.25">
      <c r="C11" s="6" t="s">
        <v>11</v>
      </c>
      <c r="D11" s="6" t="s">
        <v>12</v>
      </c>
      <c r="E11" s="6" t="s">
        <v>0</v>
      </c>
      <c r="F11" s="10" t="s">
        <v>1</v>
      </c>
      <c r="G11" s="10" t="s">
        <v>51</v>
      </c>
      <c r="H11" s="10" t="s">
        <v>52</v>
      </c>
      <c r="I11" s="10" t="s">
        <v>71</v>
      </c>
      <c r="K11" s="9" t="s">
        <v>43</v>
      </c>
      <c r="L11" s="2"/>
      <c r="Z11" t="s">
        <v>0</v>
      </c>
      <c r="AA11" t="s">
        <v>52</v>
      </c>
    </row>
    <row r="12" spans="1:27" x14ac:dyDescent="0.25">
      <c r="C12" t="s">
        <v>40</v>
      </c>
      <c r="D12" t="s">
        <v>37</v>
      </c>
      <c r="E12" t="s">
        <v>30</v>
      </c>
      <c r="F12" s="4">
        <v>1624</v>
      </c>
      <c r="G12" s="5">
        <v>114</v>
      </c>
      <c r="H12" s="11">
        <f>_xlfn.XLOOKUP(data[[#This Row],[Product]],products[Product],products[Cost per unit])</f>
        <v>14.49</v>
      </c>
      <c r="I12" s="11">
        <f>data[[#This Row],[Cost per unit]]*data[[#This Row],[Units]]</f>
        <v>1651.8600000000001</v>
      </c>
      <c r="K12" s="7">
        <v>1</v>
      </c>
      <c r="L12" s="8" t="s">
        <v>44</v>
      </c>
      <c r="Z12" t="s">
        <v>13</v>
      </c>
      <c r="AA12" s="11">
        <v>9.33</v>
      </c>
    </row>
    <row r="13" spans="1:27" x14ac:dyDescent="0.25">
      <c r="C13" t="s">
        <v>8</v>
      </c>
      <c r="D13" t="s">
        <v>35</v>
      </c>
      <c r="E13" t="s">
        <v>32</v>
      </c>
      <c r="F13" s="4">
        <v>6706</v>
      </c>
      <c r="G13" s="5">
        <v>459</v>
      </c>
      <c r="H13" s="11">
        <f>_xlfn.XLOOKUP(data[[#This Row],[Product]],products[Product],products[Cost per unit])</f>
        <v>8.65</v>
      </c>
      <c r="I13" s="11">
        <f>data[[#This Row],[Cost per unit]]*data[[#This Row],[Units]]</f>
        <v>3970.3500000000004</v>
      </c>
      <c r="K13" s="7">
        <v>2</v>
      </c>
      <c r="L13" s="8" t="s">
        <v>53</v>
      </c>
      <c r="Z13" t="s">
        <v>14</v>
      </c>
      <c r="AA13" s="11">
        <v>11.7</v>
      </c>
    </row>
    <row r="14" spans="1:27" x14ac:dyDescent="0.25">
      <c r="C14" t="s">
        <v>9</v>
      </c>
      <c r="D14" t="s">
        <v>35</v>
      </c>
      <c r="E14" t="s">
        <v>4</v>
      </c>
      <c r="F14" s="4">
        <v>959</v>
      </c>
      <c r="G14" s="5">
        <v>147</v>
      </c>
      <c r="H14" s="11">
        <f>_xlfn.XLOOKUP(data[[#This Row],[Product]],products[Product],products[Cost per unit])</f>
        <v>11.88</v>
      </c>
      <c r="I14" s="11">
        <f>data[[#This Row],[Cost per unit]]*data[[#This Row],[Units]]</f>
        <v>1746.3600000000001</v>
      </c>
      <c r="K14" s="7">
        <v>3</v>
      </c>
      <c r="L14" s="8" t="s">
        <v>45</v>
      </c>
      <c r="Z14" t="s">
        <v>4</v>
      </c>
      <c r="AA14" s="11">
        <v>11.88</v>
      </c>
    </row>
    <row r="15" spans="1:27" x14ac:dyDescent="0.25">
      <c r="C15" t="s">
        <v>41</v>
      </c>
      <c r="D15" t="s">
        <v>36</v>
      </c>
      <c r="E15" t="s">
        <v>18</v>
      </c>
      <c r="F15" s="4">
        <v>9632</v>
      </c>
      <c r="G15" s="5">
        <v>288</v>
      </c>
      <c r="H15" s="11">
        <f>_xlfn.XLOOKUP(data[[#This Row],[Product]],products[Product],products[Cost per unit])</f>
        <v>6.47</v>
      </c>
      <c r="I15" s="11">
        <f>data[[#This Row],[Cost per unit]]*data[[#This Row],[Units]]</f>
        <v>1863.36</v>
      </c>
      <c r="K15" s="7">
        <v>4</v>
      </c>
      <c r="L15" s="8" t="s">
        <v>46</v>
      </c>
      <c r="Z15" t="s">
        <v>15</v>
      </c>
      <c r="AA15" s="11">
        <v>11.73</v>
      </c>
    </row>
    <row r="16" spans="1:27" x14ac:dyDescent="0.25">
      <c r="C16" t="s">
        <v>6</v>
      </c>
      <c r="D16" t="s">
        <v>39</v>
      </c>
      <c r="E16" t="s">
        <v>25</v>
      </c>
      <c r="F16" s="4">
        <v>2100</v>
      </c>
      <c r="G16" s="5">
        <v>414</v>
      </c>
      <c r="H16" s="11">
        <f>_xlfn.XLOOKUP(data[[#This Row],[Product]],products[Product],products[Cost per unit])</f>
        <v>13.15</v>
      </c>
      <c r="I16" s="11">
        <f>data[[#This Row],[Cost per unit]]*data[[#This Row],[Units]]</f>
        <v>5444.1</v>
      </c>
      <c r="K16" s="7">
        <v>5</v>
      </c>
      <c r="L16" s="8" t="s">
        <v>54</v>
      </c>
      <c r="Z16" t="s">
        <v>16</v>
      </c>
      <c r="AA16" s="11">
        <v>8.7899999999999991</v>
      </c>
    </row>
    <row r="17" spans="3:27" x14ac:dyDescent="0.25">
      <c r="C17" t="s">
        <v>40</v>
      </c>
      <c r="D17" t="s">
        <v>35</v>
      </c>
      <c r="E17" t="s">
        <v>33</v>
      </c>
      <c r="F17" s="4">
        <v>8869</v>
      </c>
      <c r="G17" s="5">
        <v>432</v>
      </c>
      <c r="H17" s="11">
        <f>_xlfn.XLOOKUP(data[[#This Row],[Product]],products[Product],products[Cost per unit])</f>
        <v>12.37</v>
      </c>
      <c r="I17" s="11">
        <f>data[[#This Row],[Cost per unit]]*data[[#This Row],[Units]]</f>
        <v>5343.8399999999992</v>
      </c>
      <c r="K17" s="7">
        <v>6</v>
      </c>
      <c r="L17" s="8" t="s">
        <v>86</v>
      </c>
      <c r="Z17" t="s">
        <v>17</v>
      </c>
      <c r="AA17" s="11">
        <v>3.11</v>
      </c>
    </row>
    <row r="18" spans="3:27" x14ac:dyDescent="0.25">
      <c r="C18" t="s">
        <v>6</v>
      </c>
      <c r="D18" t="s">
        <v>38</v>
      </c>
      <c r="E18" t="s">
        <v>31</v>
      </c>
      <c r="F18" s="4">
        <v>2681</v>
      </c>
      <c r="G18" s="5">
        <v>54</v>
      </c>
      <c r="H18" s="11">
        <f>_xlfn.XLOOKUP(data[[#This Row],[Product]],products[Product],products[Cost per unit])</f>
        <v>5.79</v>
      </c>
      <c r="I18" s="11">
        <f>data[[#This Row],[Cost per unit]]*data[[#This Row],[Units]]</f>
        <v>312.66000000000003</v>
      </c>
      <c r="K18" s="7">
        <v>7</v>
      </c>
      <c r="L18" s="8" t="s">
        <v>49</v>
      </c>
      <c r="Z18" t="s">
        <v>18</v>
      </c>
      <c r="AA18" s="11">
        <v>6.47</v>
      </c>
    </row>
    <row r="19" spans="3:27" x14ac:dyDescent="0.25">
      <c r="C19" t="s">
        <v>8</v>
      </c>
      <c r="D19" t="s">
        <v>35</v>
      </c>
      <c r="E19" t="s">
        <v>22</v>
      </c>
      <c r="F19" s="4">
        <v>5012</v>
      </c>
      <c r="G19" s="5">
        <v>210</v>
      </c>
      <c r="H19" s="11">
        <f>_xlfn.XLOOKUP(data[[#This Row],[Product]],products[Product],products[Cost per unit])</f>
        <v>9.77</v>
      </c>
      <c r="I19" s="11">
        <f>data[[#This Row],[Cost per unit]]*data[[#This Row],[Units]]</f>
        <v>2051.6999999999998</v>
      </c>
      <c r="K19" s="7">
        <v>8</v>
      </c>
      <c r="L19" s="8" t="s">
        <v>50</v>
      </c>
      <c r="Z19" t="s">
        <v>19</v>
      </c>
      <c r="AA19" s="11">
        <v>7.64</v>
      </c>
    </row>
    <row r="20" spans="3:27" x14ac:dyDescent="0.25">
      <c r="C20" t="s">
        <v>7</v>
      </c>
      <c r="D20" t="s">
        <v>38</v>
      </c>
      <c r="E20" t="s">
        <v>14</v>
      </c>
      <c r="F20" s="4">
        <v>1281</v>
      </c>
      <c r="G20" s="5">
        <v>75</v>
      </c>
      <c r="H20" s="11">
        <f>_xlfn.XLOOKUP(data[[#This Row],[Product]],products[Product],products[Cost per unit])</f>
        <v>11.7</v>
      </c>
      <c r="I20" s="11">
        <f>data[[#This Row],[Cost per unit]]*data[[#This Row],[Units]]</f>
        <v>877.5</v>
      </c>
      <c r="K20" s="7">
        <v>9</v>
      </c>
      <c r="L20" s="8" t="s">
        <v>47</v>
      </c>
      <c r="Z20" t="s">
        <v>20</v>
      </c>
      <c r="AA20" s="11">
        <v>10.62</v>
      </c>
    </row>
    <row r="21" spans="3:27" x14ac:dyDescent="0.25">
      <c r="C21" t="s">
        <v>5</v>
      </c>
      <c r="D21" t="s">
        <v>37</v>
      </c>
      <c r="E21" t="s">
        <v>14</v>
      </c>
      <c r="F21" s="4">
        <v>4991</v>
      </c>
      <c r="G21" s="5">
        <v>12</v>
      </c>
      <c r="H21" s="11">
        <f>_xlfn.XLOOKUP(data[[#This Row],[Product]],products[Product],products[Cost per unit])</f>
        <v>11.7</v>
      </c>
      <c r="I21" s="11">
        <f>data[[#This Row],[Cost per unit]]*data[[#This Row],[Units]]</f>
        <v>140.39999999999998</v>
      </c>
      <c r="K21" s="7">
        <v>10</v>
      </c>
      <c r="L21" s="8" t="s">
        <v>48</v>
      </c>
      <c r="Z21" t="s">
        <v>21</v>
      </c>
      <c r="AA21" s="11">
        <v>9</v>
      </c>
    </row>
    <row r="22" spans="3:27" x14ac:dyDescent="0.25">
      <c r="C22" t="s">
        <v>2</v>
      </c>
      <c r="D22" t="s">
        <v>39</v>
      </c>
      <c r="E22" t="s">
        <v>25</v>
      </c>
      <c r="F22" s="4">
        <v>1785</v>
      </c>
      <c r="G22" s="5">
        <v>462</v>
      </c>
      <c r="H22" s="11">
        <f>_xlfn.XLOOKUP(data[[#This Row],[Product]],products[Product],products[Cost per unit])</f>
        <v>13.15</v>
      </c>
      <c r="I22" s="11">
        <f>data[[#This Row],[Cost per unit]]*data[[#This Row],[Units]]</f>
        <v>6075.3</v>
      </c>
      <c r="Z22" t="s">
        <v>22</v>
      </c>
      <c r="AA22" s="11">
        <v>9.77</v>
      </c>
    </row>
    <row r="23" spans="3:27" x14ac:dyDescent="0.25">
      <c r="C23" t="s">
        <v>3</v>
      </c>
      <c r="D23" t="s">
        <v>37</v>
      </c>
      <c r="E23" t="s">
        <v>17</v>
      </c>
      <c r="F23" s="4">
        <v>3983</v>
      </c>
      <c r="G23" s="5">
        <v>144</v>
      </c>
      <c r="H23" s="11">
        <f>_xlfn.XLOOKUP(data[[#This Row],[Product]],products[Product],products[Cost per unit])</f>
        <v>3.11</v>
      </c>
      <c r="I23" s="11">
        <f>data[[#This Row],[Cost per unit]]*data[[#This Row],[Units]]</f>
        <v>447.84</v>
      </c>
      <c r="Z23" t="s">
        <v>23</v>
      </c>
      <c r="AA23" s="11">
        <v>6.49</v>
      </c>
    </row>
    <row r="24" spans="3:27" x14ac:dyDescent="0.25">
      <c r="C24" t="s">
        <v>9</v>
      </c>
      <c r="D24" t="s">
        <v>38</v>
      </c>
      <c r="E24" t="s">
        <v>16</v>
      </c>
      <c r="F24" s="4">
        <v>2646</v>
      </c>
      <c r="G24" s="5">
        <v>120</v>
      </c>
      <c r="H24" s="11">
        <f>_xlfn.XLOOKUP(data[[#This Row],[Product]],products[Product],products[Cost per unit])</f>
        <v>8.7899999999999991</v>
      </c>
      <c r="I24" s="11">
        <f>data[[#This Row],[Cost per unit]]*data[[#This Row],[Units]]</f>
        <v>1054.8</v>
      </c>
      <c r="Z24" t="s">
        <v>24</v>
      </c>
      <c r="AA24" s="11">
        <v>4.97</v>
      </c>
    </row>
    <row r="25" spans="3:27" x14ac:dyDescent="0.25">
      <c r="C25" t="s">
        <v>2</v>
      </c>
      <c r="D25" t="s">
        <v>34</v>
      </c>
      <c r="E25" t="s">
        <v>13</v>
      </c>
      <c r="F25" s="4">
        <v>252</v>
      </c>
      <c r="G25" s="5">
        <v>54</v>
      </c>
      <c r="H25" s="11">
        <f>_xlfn.XLOOKUP(data[[#This Row],[Product]],products[Product],products[Cost per unit])</f>
        <v>9.33</v>
      </c>
      <c r="I25" s="11">
        <f>data[[#This Row],[Cost per unit]]*data[[#This Row],[Units]]</f>
        <v>503.82</v>
      </c>
      <c r="Z25" t="s">
        <v>25</v>
      </c>
      <c r="AA25" s="11">
        <v>13.15</v>
      </c>
    </row>
    <row r="26" spans="3:27" x14ac:dyDescent="0.25">
      <c r="C26" t="s">
        <v>3</v>
      </c>
      <c r="D26" t="s">
        <v>35</v>
      </c>
      <c r="E26" t="s">
        <v>25</v>
      </c>
      <c r="F26" s="4">
        <v>2464</v>
      </c>
      <c r="G26" s="5">
        <v>234</v>
      </c>
      <c r="H26" s="11">
        <f>_xlfn.XLOOKUP(data[[#This Row],[Product]],products[Product],products[Cost per unit])</f>
        <v>13.15</v>
      </c>
      <c r="I26" s="11">
        <f>data[[#This Row],[Cost per unit]]*data[[#This Row],[Units]]</f>
        <v>3077.1</v>
      </c>
      <c r="Z26" t="s">
        <v>26</v>
      </c>
      <c r="AA26" s="11">
        <v>5.6</v>
      </c>
    </row>
    <row r="27" spans="3:27" x14ac:dyDescent="0.25">
      <c r="C27" t="s">
        <v>3</v>
      </c>
      <c r="D27" t="s">
        <v>35</v>
      </c>
      <c r="E27" t="s">
        <v>29</v>
      </c>
      <c r="F27" s="4">
        <v>2114</v>
      </c>
      <c r="G27" s="5">
        <v>66</v>
      </c>
      <c r="H27" s="11">
        <f>_xlfn.XLOOKUP(data[[#This Row],[Product]],products[Product],products[Cost per unit])</f>
        <v>7.16</v>
      </c>
      <c r="I27" s="11">
        <f>data[[#This Row],[Cost per unit]]*data[[#This Row],[Units]]</f>
        <v>472.56</v>
      </c>
      <c r="Z27" t="s">
        <v>27</v>
      </c>
      <c r="AA27" s="11">
        <v>16.73</v>
      </c>
    </row>
    <row r="28" spans="3:27" x14ac:dyDescent="0.25">
      <c r="C28" t="s">
        <v>6</v>
      </c>
      <c r="D28" t="s">
        <v>37</v>
      </c>
      <c r="E28" t="s">
        <v>31</v>
      </c>
      <c r="F28" s="4">
        <v>7693</v>
      </c>
      <c r="G28" s="5">
        <v>87</v>
      </c>
      <c r="H28" s="11">
        <f>_xlfn.XLOOKUP(data[[#This Row],[Product]],products[Product],products[Cost per unit])</f>
        <v>5.79</v>
      </c>
      <c r="I28" s="11">
        <f>data[[#This Row],[Cost per unit]]*data[[#This Row],[Units]]</f>
        <v>503.73</v>
      </c>
      <c r="Z28" t="s">
        <v>28</v>
      </c>
      <c r="AA28" s="11">
        <v>10.38</v>
      </c>
    </row>
    <row r="29" spans="3:27" x14ac:dyDescent="0.25">
      <c r="C29" t="s">
        <v>5</v>
      </c>
      <c r="D29" t="s">
        <v>34</v>
      </c>
      <c r="E29" t="s">
        <v>20</v>
      </c>
      <c r="F29" s="4">
        <v>15610</v>
      </c>
      <c r="G29" s="5">
        <v>339</v>
      </c>
      <c r="H29" s="11">
        <f>_xlfn.XLOOKUP(data[[#This Row],[Product]],products[Product],products[Cost per unit])</f>
        <v>10.62</v>
      </c>
      <c r="I29" s="11">
        <f>data[[#This Row],[Cost per unit]]*data[[#This Row],[Units]]</f>
        <v>3600.18</v>
      </c>
      <c r="Z29" t="s">
        <v>29</v>
      </c>
      <c r="AA29" s="11">
        <v>7.16</v>
      </c>
    </row>
    <row r="30" spans="3:27" x14ac:dyDescent="0.25">
      <c r="C30" t="s">
        <v>41</v>
      </c>
      <c r="D30" t="s">
        <v>34</v>
      </c>
      <c r="E30" t="s">
        <v>22</v>
      </c>
      <c r="F30" s="4">
        <v>336</v>
      </c>
      <c r="G30" s="5">
        <v>144</v>
      </c>
      <c r="H30" s="11">
        <f>_xlfn.XLOOKUP(data[[#This Row],[Product]],products[Product],products[Cost per unit])</f>
        <v>9.77</v>
      </c>
      <c r="I30" s="11">
        <f>data[[#This Row],[Cost per unit]]*data[[#This Row],[Units]]</f>
        <v>1406.8799999999999</v>
      </c>
      <c r="Z30" t="s">
        <v>30</v>
      </c>
      <c r="AA30" s="11">
        <v>14.49</v>
      </c>
    </row>
    <row r="31" spans="3:27" x14ac:dyDescent="0.25">
      <c r="C31" t="s">
        <v>2</v>
      </c>
      <c r="D31" t="s">
        <v>39</v>
      </c>
      <c r="E31" t="s">
        <v>20</v>
      </c>
      <c r="F31" s="4">
        <v>9443</v>
      </c>
      <c r="G31" s="5">
        <v>162</v>
      </c>
      <c r="H31" s="11">
        <f>_xlfn.XLOOKUP(data[[#This Row],[Product]],products[Product],products[Cost per unit])</f>
        <v>10.62</v>
      </c>
      <c r="I31" s="11">
        <f>data[[#This Row],[Cost per unit]]*data[[#This Row],[Units]]</f>
        <v>1720.4399999999998</v>
      </c>
      <c r="Z31" t="s">
        <v>31</v>
      </c>
      <c r="AA31" s="11">
        <v>5.79</v>
      </c>
    </row>
    <row r="32" spans="3:27" x14ac:dyDescent="0.25">
      <c r="C32" t="s">
        <v>9</v>
      </c>
      <c r="D32" t="s">
        <v>34</v>
      </c>
      <c r="E32" t="s">
        <v>23</v>
      </c>
      <c r="F32" s="4">
        <v>8155</v>
      </c>
      <c r="G32" s="5">
        <v>90</v>
      </c>
      <c r="H32" s="11">
        <f>_xlfn.XLOOKUP(data[[#This Row],[Product]],products[Product],products[Cost per unit])</f>
        <v>6.49</v>
      </c>
      <c r="I32" s="11">
        <f>data[[#This Row],[Cost per unit]]*data[[#This Row],[Units]]</f>
        <v>584.1</v>
      </c>
      <c r="Z32" t="s">
        <v>32</v>
      </c>
      <c r="AA32" s="11">
        <v>8.65</v>
      </c>
    </row>
    <row r="33" spans="3:27" x14ac:dyDescent="0.25">
      <c r="C33" t="s">
        <v>8</v>
      </c>
      <c r="D33" t="s">
        <v>38</v>
      </c>
      <c r="E33" t="s">
        <v>23</v>
      </c>
      <c r="F33" s="4">
        <v>1701</v>
      </c>
      <c r="G33" s="5">
        <v>234</v>
      </c>
      <c r="H33" s="11">
        <f>_xlfn.XLOOKUP(data[[#This Row],[Product]],products[Product],products[Cost per unit])</f>
        <v>6.49</v>
      </c>
      <c r="I33" s="11">
        <f>data[[#This Row],[Cost per unit]]*data[[#This Row],[Units]]</f>
        <v>1518.66</v>
      </c>
      <c r="Z33" t="s">
        <v>33</v>
      </c>
      <c r="AA33" s="11">
        <v>12.37</v>
      </c>
    </row>
    <row r="34" spans="3:27" x14ac:dyDescent="0.25">
      <c r="C34" t="s">
        <v>10</v>
      </c>
      <c r="D34" t="s">
        <v>38</v>
      </c>
      <c r="E34" t="s">
        <v>22</v>
      </c>
      <c r="F34" s="4">
        <v>2205</v>
      </c>
      <c r="G34" s="5">
        <v>141</v>
      </c>
      <c r="H34" s="11">
        <f>_xlfn.XLOOKUP(data[[#This Row],[Product]],products[Product],products[Cost per unit])</f>
        <v>9.77</v>
      </c>
      <c r="I34" s="11">
        <f>data[[#This Row],[Cost per unit]]*data[[#This Row],[Units]]</f>
        <v>1377.57</v>
      </c>
    </row>
    <row r="35" spans="3:27" x14ac:dyDescent="0.25">
      <c r="C35" t="s">
        <v>8</v>
      </c>
      <c r="D35" t="s">
        <v>37</v>
      </c>
      <c r="E35" t="s">
        <v>19</v>
      </c>
      <c r="F35" s="4">
        <v>1771</v>
      </c>
      <c r="G35" s="5">
        <v>204</v>
      </c>
      <c r="H35" s="11">
        <f>_xlfn.XLOOKUP(data[[#This Row],[Product]],products[Product],products[Cost per unit])</f>
        <v>7.64</v>
      </c>
      <c r="I35" s="11">
        <f>data[[#This Row],[Cost per unit]]*data[[#This Row],[Units]]</f>
        <v>1558.56</v>
      </c>
    </row>
    <row r="36" spans="3:27" x14ac:dyDescent="0.25">
      <c r="C36" t="s">
        <v>41</v>
      </c>
      <c r="D36" t="s">
        <v>35</v>
      </c>
      <c r="E36" t="s">
        <v>15</v>
      </c>
      <c r="F36" s="4">
        <v>2114</v>
      </c>
      <c r="G36" s="5">
        <v>186</v>
      </c>
      <c r="H36" s="11">
        <f>_xlfn.XLOOKUP(data[[#This Row],[Product]],products[Product],products[Cost per unit])</f>
        <v>11.73</v>
      </c>
      <c r="I36" s="11">
        <f>data[[#This Row],[Cost per unit]]*data[[#This Row],[Units]]</f>
        <v>2181.7800000000002</v>
      </c>
    </row>
    <row r="37" spans="3:27" x14ac:dyDescent="0.25">
      <c r="C37" t="s">
        <v>41</v>
      </c>
      <c r="D37" t="s">
        <v>36</v>
      </c>
      <c r="E37" t="s">
        <v>13</v>
      </c>
      <c r="F37" s="4">
        <v>10311</v>
      </c>
      <c r="G37" s="5">
        <v>231</v>
      </c>
      <c r="H37" s="11">
        <f>_xlfn.XLOOKUP(data[[#This Row],[Product]],products[Product],products[Cost per unit])</f>
        <v>9.33</v>
      </c>
      <c r="I37" s="11">
        <f>data[[#This Row],[Cost per unit]]*data[[#This Row],[Units]]</f>
        <v>2155.23</v>
      </c>
    </row>
    <row r="38" spans="3:27" x14ac:dyDescent="0.25">
      <c r="C38" t="s">
        <v>3</v>
      </c>
      <c r="D38" t="s">
        <v>39</v>
      </c>
      <c r="E38" t="s">
        <v>16</v>
      </c>
      <c r="F38" s="4">
        <v>21</v>
      </c>
      <c r="G38" s="5">
        <v>168</v>
      </c>
      <c r="H38" s="11">
        <f>_xlfn.XLOOKUP(data[[#This Row],[Product]],products[Product],products[Cost per unit])</f>
        <v>8.7899999999999991</v>
      </c>
      <c r="I38" s="11">
        <f>data[[#This Row],[Cost per unit]]*data[[#This Row],[Units]]</f>
        <v>1476.7199999999998</v>
      </c>
    </row>
    <row r="39" spans="3:27" x14ac:dyDescent="0.25">
      <c r="C39" t="s">
        <v>10</v>
      </c>
      <c r="D39" t="s">
        <v>35</v>
      </c>
      <c r="E39" t="s">
        <v>20</v>
      </c>
      <c r="F39" s="4">
        <v>1974</v>
      </c>
      <c r="G39" s="5">
        <v>195</v>
      </c>
      <c r="H39" s="11">
        <f>_xlfn.XLOOKUP(data[[#This Row],[Product]],products[Product],products[Cost per unit])</f>
        <v>10.62</v>
      </c>
      <c r="I39" s="11">
        <f>data[[#This Row],[Cost per unit]]*data[[#This Row],[Units]]</f>
        <v>2070.8999999999996</v>
      </c>
    </row>
    <row r="40" spans="3:27" x14ac:dyDescent="0.25">
      <c r="C40" t="s">
        <v>5</v>
      </c>
      <c r="D40" t="s">
        <v>36</v>
      </c>
      <c r="E40" t="s">
        <v>23</v>
      </c>
      <c r="F40" s="4">
        <v>6314</v>
      </c>
      <c r="G40" s="5">
        <v>15</v>
      </c>
      <c r="H40" s="11">
        <f>_xlfn.XLOOKUP(data[[#This Row],[Product]],products[Product],products[Cost per unit])</f>
        <v>6.49</v>
      </c>
      <c r="I40" s="11">
        <f>data[[#This Row],[Cost per unit]]*data[[#This Row],[Units]]</f>
        <v>97.350000000000009</v>
      </c>
    </row>
    <row r="41" spans="3:27" x14ac:dyDescent="0.25">
      <c r="C41" t="s">
        <v>10</v>
      </c>
      <c r="D41" t="s">
        <v>37</v>
      </c>
      <c r="E41" t="s">
        <v>23</v>
      </c>
      <c r="F41" s="4">
        <v>4683</v>
      </c>
      <c r="G41" s="5">
        <v>30</v>
      </c>
      <c r="H41" s="11">
        <f>_xlfn.XLOOKUP(data[[#This Row],[Product]],products[Product],products[Cost per unit])</f>
        <v>6.49</v>
      </c>
      <c r="I41" s="11">
        <f>data[[#This Row],[Cost per unit]]*data[[#This Row],[Units]]</f>
        <v>194.70000000000002</v>
      </c>
    </row>
    <row r="42" spans="3:27" x14ac:dyDescent="0.25">
      <c r="C42" t="s">
        <v>41</v>
      </c>
      <c r="D42" t="s">
        <v>37</v>
      </c>
      <c r="E42" t="s">
        <v>24</v>
      </c>
      <c r="F42" s="4">
        <v>6398</v>
      </c>
      <c r="G42" s="5">
        <v>102</v>
      </c>
      <c r="H42" s="11">
        <f>_xlfn.XLOOKUP(data[[#This Row],[Product]],products[Product],products[Cost per unit])</f>
        <v>4.97</v>
      </c>
      <c r="I42" s="11">
        <f>data[[#This Row],[Cost per unit]]*data[[#This Row],[Units]]</f>
        <v>506.94</v>
      </c>
    </row>
    <row r="43" spans="3:27" x14ac:dyDescent="0.25">
      <c r="C43" t="s">
        <v>2</v>
      </c>
      <c r="D43" t="s">
        <v>35</v>
      </c>
      <c r="E43" t="s">
        <v>19</v>
      </c>
      <c r="F43" s="4">
        <v>553</v>
      </c>
      <c r="G43" s="5">
        <v>15</v>
      </c>
      <c r="H43" s="11">
        <f>_xlfn.XLOOKUP(data[[#This Row],[Product]],products[Product],products[Cost per unit])</f>
        <v>7.64</v>
      </c>
      <c r="I43" s="11">
        <f>data[[#This Row],[Cost per unit]]*data[[#This Row],[Units]]</f>
        <v>114.6</v>
      </c>
    </row>
    <row r="44" spans="3:27" x14ac:dyDescent="0.25">
      <c r="C44" t="s">
        <v>8</v>
      </c>
      <c r="D44" t="s">
        <v>39</v>
      </c>
      <c r="E44" t="s">
        <v>30</v>
      </c>
      <c r="F44" s="4">
        <v>7021</v>
      </c>
      <c r="G44" s="5">
        <v>183</v>
      </c>
      <c r="H44" s="11">
        <f>_xlfn.XLOOKUP(data[[#This Row],[Product]],products[Product],products[Cost per unit])</f>
        <v>14.49</v>
      </c>
      <c r="I44" s="11">
        <f>data[[#This Row],[Cost per unit]]*data[[#This Row],[Units]]</f>
        <v>2651.67</v>
      </c>
    </row>
    <row r="45" spans="3:27" x14ac:dyDescent="0.25">
      <c r="C45" t="s">
        <v>40</v>
      </c>
      <c r="D45" t="s">
        <v>39</v>
      </c>
      <c r="E45" t="s">
        <v>22</v>
      </c>
      <c r="F45" s="4">
        <v>5817</v>
      </c>
      <c r="G45" s="5">
        <v>12</v>
      </c>
      <c r="H45" s="11">
        <f>_xlfn.XLOOKUP(data[[#This Row],[Product]],products[Product],products[Cost per unit])</f>
        <v>9.77</v>
      </c>
      <c r="I45" s="11">
        <f>data[[#This Row],[Cost per unit]]*data[[#This Row],[Units]]</f>
        <v>117.24</v>
      </c>
    </row>
    <row r="46" spans="3:27" x14ac:dyDescent="0.25">
      <c r="C46" t="s">
        <v>41</v>
      </c>
      <c r="D46" t="s">
        <v>39</v>
      </c>
      <c r="E46" t="s">
        <v>14</v>
      </c>
      <c r="F46" s="4">
        <v>3976</v>
      </c>
      <c r="G46" s="5">
        <v>72</v>
      </c>
      <c r="H46" s="11">
        <f>_xlfn.XLOOKUP(data[[#This Row],[Product]],products[Product],products[Cost per unit])</f>
        <v>11.7</v>
      </c>
      <c r="I46" s="11">
        <f>data[[#This Row],[Cost per unit]]*data[[#This Row],[Units]]</f>
        <v>842.4</v>
      </c>
    </row>
    <row r="47" spans="3:27" x14ac:dyDescent="0.25">
      <c r="C47" t="s">
        <v>6</v>
      </c>
      <c r="D47" t="s">
        <v>38</v>
      </c>
      <c r="E47" t="s">
        <v>27</v>
      </c>
      <c r="F47" s="4">
        <v>1134</v>
      </c>
      <c r="G47" s="5">
        <v>282</v>
      </c>
      <c r="H47" s="11">
        <f>_xlfn.XLOOKUP(data[[#This Row],[Product]],products[Product],products[Cost per unit])</f>
        <v>16.73</v>
      </c>
      <c r="I47" s="11">
        <f>data[[#This Row],[Cost per unit]]*data[[#This Row],[Units]]</f>
        <v>4717.8599999999997</v>
      </c>
    </row>
    <row r="48" spans="3:27" x14ac:dyDescent="0.25">
      <c r="C48" t="s">
        <v>2</v>
      </c>
      <c r="D48" t="s">
        <v>39</v>
      </c>
      <c r="E48" t="s">
        <v>28</v>
      </c>
      <c r="F48" s="4">
        <v>6027</v>
      </c>
      <c r="G48" s="5">
        <v>144</v>
      </c>
      <c r="H48" s="11">
        <f>_xlfn.XLOOKUP(data[[#This Row],[Product]],products[Product],products[Cost per unit])</f>
        <v>10.38</v>
      </c>
      <c r="I48" s="11">
        <f>data[[#This Row],[Cost per unit]]*data[[#This Row],[Units]]</f>
        <v>1494.72</v>
      </c>
    </row>
    <row r="49" spans="3:9" x14ac:dyDescent="0.25">
      <c r="C49" t="s">
        <v>6</v>
      </c>
      <c r="D49" t="s">
        <v>37</v>
      </c>
      <c r="E49" t="s">
        <v>16</v>
      </c>
      <c r="F49" s="4">
        <v>1904</v>
      </c>
      <c r="G49" s="5">
        <v>405</v>
      </c>
      <c r="H49" s="11">
        <f>_xlfn.XLOOKUP(data[[#This Row],[Product]],products[Product],products[Cost per unit])</f>
        <v>8.7899999999999991</v>
      </c>
      <c r="I49" s="11">
        <f>data[[#This Row],[Cost per unit]]*data[[#This Row],[Units]]</f>
        <v>3559.95</v>
      </c>
    </row>
    <row r="50" spans="3:9" x14ac:dyDescent="0.25">
      <c r="C50" t="s">
        <v>7</v>
      </c>
      <c r="D50" t="s">
        <v>34</v>
      </c>
      <c r="E50" t="s">
        <v>32</v>
      </c>
      <c r="F50" s="4">
        <v>3262</v>
      </c>
      <c r="G50" s="5">
        <v>75</v>
      </c>
      <c r="H50" s="11">
        <f>_xlfn.XLOOKUP(data[[#This Row],[Product]],products[Product],products[Cost per unit])</f>
        <v>8.65</v>
      </c>
      <c r="I50" s="11">
        <f>data[[#This Row],[Cost per unit]]*data[[#This Row],[Units]]</f>
        <v>648.75</v>
      </c>
    </row>
    <row r="51" spans="3:9" x14ac:dyDescent="0.25">
      <c r="C51" t="s">
        <v>40</v>
      </c>
      <c r="D51" t="s">
        <v>34</v>
      </c>
      <c r="E51" t="s">
        <v>27</v>
      </c>
      <c r="F51" s="4">
        <v>2289</v>
      </c>
      <c r="G51" s="5">
        <v>135</v>
      </c>
      <c r="H51" s="11">
        <f>_xlfn.XLOOKUP(data[[#This Row],[Product]],products[Product],products[Cost per unit])</f>
        <v>16.73</v>
      </c>
      <c r="I51" s="11">
        <f>data[[#This Row],[Cost per unit]]*data[[#This Row],[Units]]</f>
        <v>2258.5500000000002</v>
      </c>
    </row>
    <row r="52" spans="3:9" x14ac:dyDescent="0.25">
      <c r="C52" t="s">
        <v>5</v>
      </c>
      <c r="D52" t="s">
        <v>34</v>
      </c>
      <c r="E52" t="s">
        <v>27</v>
      </c>
      <c r="F52" s="4">
        <v>6986</v>
      </c>
      <c r="G52" s="5">
        <v>21</v>
      </c>
      <c r="H52" s="11">
        <f>_xlfn.XLOOKUP(data[[#This Row],[Product]],products[Product],products[Cost per unit])</f>
        <v>16.73</v>
      </c>
      <c r="I52" s="11">
        <f>data[[#This Row],[Cost per unit]]*data[[#This Row],[Units]]</f>
        <v>351.33</v>
      </c>
    </row>
    <row r="53" spans="3:9" x14ac:dyDescent="0.25">
      <c r="C53" t="s">
        <v>2</v>
      </c>
      <c r="D53" t="s">
        <v>38</v>
      </c>
      <c r="E53" t="s">
        <v>23</v>
      </c>
      <c r="F53" s="4">
        <v>4417</v>
      </c>
      <c r="G53" s="5">
        <v>153</v>
      </c>
      <c r="H53" s="11">
        <f>_xlfn.XLOOKUP(data[[#This Row],[Product]],products[Product],products[Cost per unit])</f>
        <v>6.49</v>
      </c>
      <c r="I53" s="11">
        <f>data[[#This Row],[Cost per unit]]*data[[#This Row],[Units]]</f>
        <v>992.97</v>
      </c>
    </row>
    <row r="54" spans="3:9" x14ac:dyDescent="0.25">
      <c r="C54" t="s">
        <v>6</v>
      </c>
      <c r="D54" t="s">
        <v>34</v>
      </c>
      <c r="E54" t="s">
        <v>15</v>
      </c>
      <c r="F54" s="4">
        <v>1442</v>
      </c>
      <c r="G54" s="5">
        <v>15</v>
      </c>
      <c r="H54" s="11">
        <f>_xlfn.XLOOKUP(data[[#This Row],[Product]],products[Product],products[Cost per unit])</f>
        <v>11.73</v>
      </c>
      <c r="I54" s="11">
        <f>data[[#This Row],[Cost per unit]]*data[[#This Row],[Units]]</f>
        <v>175.95000000000002</v>
      </c>
    </row>
    <row r="55" spans="3:9" x14ac:dyDescent="0.25">
      <c r="C55" t="s">
        <v>3</v>
      </c>
      <c r="D55" t="s">
        <v>35</v>
      </c>
      <c r="E55" t="s">
        <v>14</v>
      </c>
      <c r="F55" s="4">
        <v>2415</v>
      </c>
      <c r="G55" s="5">
        <v>255</v>
      </c>
      <c r="H55" s="11">
        <f>_xlfn.XLOOKUP(data[[#This Row],[Product]],products[Product],products[Cost per unit])</f>
        <v>11.7</v>
      </c>
      <c r="I55" s="11">
        <f>data[[#This Row],[Cost per unit]]*data[[#This Row],[Units]]</f>
        <v>2983.5</v>
      </c>
    </row>
    <row r="56" spans="3:9" x14ac:dyDescent="0.25">
      <c r="C56" t="s">
        <v>2</v>
      </c>
      <c r="D56" t="s">
        <v>37</v>
      </c>
      <c r="E56" t="s">
        <v>19</v>
      </c>
      <c r="F56" s="4">
        <v>238</v>
      </c>
      <c r="G56" s="5">
        <v>18</v>
      </c>
      <c r="H56" s="11">
        <f>_xlfn.XLOOKUP(data[[#This Row],[Product]],products[Product],products[Cost per unit])</f>
        <v>7.64</v>
      </c>
      <c r="I56" s="11">
        <f>data[[#This Row],[Cost per unit]]*data[[#This Row],[Units]]</f>
        <v>137.51999999999998</v>
      </c>
    </row>
    <row r="57" spans="3:9" x14ac:dyDescent="0.25">
      <c r="C57" t="s">
        <v>6</v>
      </c>
      <c r="D57" t="s">
        <v>37</v>
      </c>
      <c r="E57" t="s">
        <v>23</v>
      </c>
      <c r="F57" s="4">
        <v>4949</v>
      </c>
      <c r="G57" s="5">
        <v>189</v>
      </c>
      <c r="H57" s="11">
        <f>_xlfn.XLOOKUP(data[[#This Row],[Product]],products[Product],products[Cost per unit])</f>
        <v>6.49</v>
      </c>
      <c r="I57" s="11">
        <f>data[[#This Row],[Cost per unit]]*data[[#This Row],[Units]]</f>
        <v>1226.6100000000001</v>
      </c>
    </row>
    <row r="58" spans="3:9" x14ac:dyDescent="0.25">
      <c r="C58" t="s">
        <v>5</v>
      </c>
      <c r="D58" t="s">
        <v>38</v>
      </c>
      <c r="E58" t="s">
        <v>32</v>
      </c>
      <c r="F58" s="4">
        <v>5075</v>
      </c>
      <c r="G58" s="5">
        <v>21</v>
      </c>
      <c r="H58" s="11">
        <f>_xlfn.XLOOKUP(data[[#This Row],[Product]],products[Product],products[Cost per unit])</f>
        <v>8.65</v>
      </c>
      <c r="I58" s="11">
        <f>data[[#This Row],[Cost per unit]]*data[[#This Row],[Units]]</f>
        <v>181.65</v>
      </c>
    </row>
    <row r="59" spans="3:9" x14ac:dyDescent="0.25">
      <c r="C59" t="s">
        <v>3</v>
      </c>
      <c r="D59" t="s">
        <v>36</v>
      </c>
      <c r="E59" t="s">
        <v>16</v>
      </c>
      <c r="F59" s="4">
        <v>9198</v>
      </c>
      <c r="G59" s="5">
        <v>36</v>
      </c>
      <c r="H59" s="11">
        <f>_xlfn.XLOOKUP(data[[#This Row],[Product]],products[Product],products[Cost per unit])</f>
        <v>8.7899999999999991</v>
      </c>
      <c r="I59" s="11">
        <f>data[[#This Row],[Cost per unit]]*data[[#This Row],[Units]]</f>
        <v>316.43999999999994</v>
      </c>
    </row>
    <row r="60" spans="3:9" x14ac:dyDescent="0.25">
      <c r="C60" t="s">
        <v>6</v>
      </c>
      <c r="D60" t="s">
        <v>34</v>
      </c>
      <c r="E60" t="s">
        <v>29</v>
      </c>
      <c r="F60" s="4">
        <v>3339</v>
      </c>
      <c r="G60" s="5">
        <v>75</v>
      </c>
      <c r="H60" s="11">
        <f>_xlfn.XLOOKUP(data[[#This Row],[Product]],products[Product],products[Cost per unit])</f>
        <v>7.16</v>
      </c>
      <c r="I60" s="11">
        <f>data[[#This Row],[Cost per unit]]*data[[#This Row],[Units]]</f>
        <v>537</v>
      </c>
    </row>
    <row r="61" spans="3:9" x14ac:dyDescent="0.25">
      <c r="C61" t="s">
        <v>40</v>
      </c>
      <c r="D61" t="s">
        <v>34</v>
      </c>
      <c r="E61" t="s">
        <v>17</v>
      </c>
      <c r="F61" s="4">
        <v>5019</v>
      </c>
      <c r="G61" s="5">
        <v>156</v>
      </c>
      <c r="H61" s="11">
        <f>_xlfn.XLOOKUP(data[[#This Row],[Product]],products[Product],products[Cost per unit])</f>
        <v>3.11</v>
      </c>
      <c r="I61" s="11">
        <f>data[[#This Row],[Cost per unit]]*data[[#This Row],[Units]]</f>
        <v>485.15999999999997</v>
      </c>
    </row>
    <row r="62" spans="3:9" x14ac:dyDescent="0.25">
      <c r="C62" t="s">
        <v>5</v>
      </c>
      <c r="D62" t="s">
        <v>36</v>
      </c>
      <c r="E62" t="s">
        <v>16</v>
      </c>
      <c r="F62" s="4">
        <v>16184</v>
      </c>
      <c r="G62" s="5">
        <v>39</v>
      </c>
      <c r="H62" s="11">
        <f>_xlfn.XLOOKUP(data[[#This Row],[Product]],products[Product],products[Cost per unit])</f>
        <v>8.7899999999999991</v>
      </c>
      <c r="I62" s="11">
        <f>data[[#This Row],[Cost per unit]]*data[[#This Row],[Units]]</f>
        <v>342.80999999999995</v>
      </c>
    </row>
    <row r="63" spans="3:9" x14ac:dyDescent="0.25">
      <c r="C63" t="s">
        <v>6</v>
      </c>
      <c r="D63" t="s">
        <v>36</v>
      </c>
      <c r="E63" t="s">
        <v>21</v>
      </c>
      <c r="F63" s="4">
        <v>497</v>
      </c>
      <c r="G63" s="5">
        <v>63</v>
      </c>
      <c r="H63" s="11">
        <f>_xlfn.XLOOKUP(data[[#This Row],[Product]],products[Product],products[Cost per unit])</f>
        <v>9</v>
      </c>
      <c r="I63" s="11">
        <f>data[[#This Row],[Cost per unit]]*data[[#This Row],[Units]]</f>
        <v>567</v>
      </c>
    </row>
    <row r="64" spans="3:9" x14ac:dyDescent="0.25">
      <c r="C64" t="s">
        <v>2</v>
      </c>
      <c r="D64" t="s">
        <v>36</v>
      </c>
      <c r="E64" t="s">
        <v>29</v>
      </c>
      <c r="F64" s="4">
        <v>8211</v>
      </c>
      <c r="G64" s="5">
        <v>75</v>
      </c>
      <c r="H64" s="11">
        <f>_xlfn.XLOOKUP(data[[#This Row],[Product]],products[Product],products[Cost per unit])</f>
        <v>7.16</v>
      </c>
      <c r="I64" s="11">
        <f>data[[#This Row],[Cost per unit]]*data[[#This Row],[Units]]</f>
        <v>537</v>
      </c>
    </row>
    <row r="65" spans="3:9" x14ac:dyDescent="0.25">
      <c r="C65" t="s">
        <v>2</v>
      </c>
      <c r="D65" t="s">
        <v>38</v>
      </c>
      <c r="E65" t="s">
        <v>28</v>
      </c>
      <c r="F65" s="4">
        <v>6580</v>
      </c>
      <c r="G65" s="5">
        <v>183</v>
      </c>
      <c r="H65" s="11">
        <f>_xlfn.XLOOKUP(data[[#This Row],[Product]],products[Product],products[Cost per unit])</f>
        <v>10.38</v>
      </c>
      <c r="I65" s="11">
        <f>data[[#This Row],[Cost per unit]]*data[[#This Row],[Units]]</f>
        <v>1899.5400000000002</v>
      </c>
    </row>
    <row r="66" spans="3:9" x14ac:dyDescent="0.25">
      <c r="C66" t="s">
        <v>41</v>
      </c>
      <c r="D66" t="s">
        <v>35</v>
      </c>
      <c r="E66" t="s">
        <v>13</v>
      </c>
      <c r="F66" s="4">
        <v>4760</v>
      </c>
      <c r="G66" s="5">
        <v>69</v>
      </c>
      <c r="H66" s="11">
        <f>_xlfn.XLOOKUP(data[[#This Row],[Product]],products[Product],products[Cost per unit])</f>
        <v>9.33</v>
      </c>
      <c r="I66" s="11">
        <f>data[[#This Row],[Cost per unit]]*data[[#This Row],[Units]]</f>
        <v>643.77</v>
      </c>
    </row>
    <row r="67" spans="3:9" x14ac:dyDescent="0.25">
      <c r="C67" t="s">
        <v>40</v>
      </c>
      <c r="D67" t="s">
        <v>36</v>
      </c>
      <c r="E67" t="s">
        <v>25</v>
      </c>
      <c r="F67" s="4">
        <v>5439</v>
      </c>
      <c r="G67" s="5">
        <v>30</v>
      </c>
      <c r="H67" s="11">
        <f>_xlfn.XLOOKUP(data[[#This Row],[Product]],products[Product],products[Cost per unit])</f>
        <v>13.15</v>
      </c>
      <c r="I67" s="11">
        <f>data[[#This Row],[Cost per unit]]*data[[#This Row],[Units]]</f>
        <v>394.5</v>
      </c>
    </row>
    <row r="68" spans="3:9" x14ac:dyDescent="0.25">
      <c r="C68" t="s">
        <v>41</v>
      </c>
      <c r="D68" t="s">
        <v>34</v>
      </c>
      <c r="E68" t="s">
        <v>17</v>
      </c>
      <c r="F68" s="4">
        <v>1463</v>
      </c>
      <c r="G68" s="5">
        <v>39</v>
      </c>
      <c r="H68" s="11">
        <f>_xlfn.XLOOKUP(data[[#This Row],[Product]],products[Product],products[Cost per unit])</f>
        <v>3.11</v>
      </c>
      <c r="I68" s="11">
        <f>data[[#This Row],[Cost per unit]]*data[[#This Row],[Units]]</f>
        <v>121.28999999999999</v>
      </c>
    </row>
    <row r="69" spans="3:9" x14ac:dyDescent="0.25">
      <c r="C69" t="s">
        <v>3</v>
      </c>
      <c r="D69" t="s">
        <v>34</v>
      </c>
      <c r="E69" t="s">
        <v>32</v>
      </c>
      <c r="F69" s="4">
        <v>7777</v>
      </c>
      <c r="G69" s="5">
        <v>504</v>
      </c>
      <c r="H69" s="11">
        <f>_xlfn.XLOOKUP(data[[#This Row],[Product]],products[Product],products[Cost per unit])</f>
        <v>8.65</v>
      </c>
      <c r="I69" s="11">
        <f>data[[#This Row],[Cost per unit]]*data[[#This Row],[Units]]</f>
        <v>4359.6000000000004</v>
      </c>
    </row>
    <row r="70" spans="3:9" x14ac:dyDescent="0.25">
      <c r="C70" t="s">
        <v>9</v>
      </c>
      <c r="D70" t="s">
        <v>37</v>
      </c>
      <c r="E70" t="s">
        <v>29</v>
      </c>
      <c r="F70" s="4">
        <v>1085</v>
      </c>
      <c r="G70" s="5">
        <v>273</v>
      </c>
      <c r="H70" s="11">
        <f>_xlfn.XLOOKUP(data[[#This Row],[Product]],products[Product],products[Cost per unit])</f>
        <v>7.16</v>
      </c>
      <c r="I70" s="11">
        <f>data[[#This Row],[Cost per unit]]*data[[#This Row],[Units]]</f>
        <v>1954.68</v>
      </c>
    </row>
    <row r="71" spans="3:9" x14ac:dyDescent="0.25">
      <c r="C71" t="s">
        <v>5</v>
      </c>
      <c r="D71" t="s">
        <v>37</v>
      </c>
      <c r="E71" t="s">
        <v>31</v>
      </c>
      <c r="F71" s="4">
        <v>182</v>
      </c>
      <c r="G71" s="5">
        <v>48</v>
      </c>
      <c r="H71" s="11">
        <f>_xlfn.XLOOKUP(data[[#This Row],[Product]],products[Product],products[Cost per unit])</f>
        <v>5.79</v>
      </c>
      <c r="I71" s="11">
        <f>data[[#This Row],[Cost per unit]]*data[[#This Row],[Units]]</f>
        <v>277.92</v>
      </c>
    </row>
    <row r="72" spans="3:9" x14ac:dyDescent="0.25">
      <c r="C72" t="s">
        <v>6</v>
      </c>
      <c r="D72" t="s">
        <v>34</v>
      </c>
      <c r="E72" t="s">
        <v>27</v>
      </c>
      <c r="F72" s="4">
        <v>4242</v>
      </c>
      <c r="G72" s="5">
        <v>207</v>
      </c>
      <c r="H72" s="11">
        <f>_xlfn.XLOOKUP(data[[#This Row],[Product]],products[Product],products[Cost per unit])</f>
        <v>16.73</v>
      </c>
      <c r="I72" s="11">
        <f>data[[#This Row],[Cost per unit]]*data[[#This Row],[Units]]</f>
        <v>3463.11</v>
      </c>
    </row>
    <row r="73" spans="3:9" x14ac:dyDescent="0.25">
      <c r="C73" t="s">
        <v>6</v>
      </c>
      <c r="D73" t="s">
        <v>36</v>
      </c>
      <c r="E73" t="s">
        <v>32</v>
      </c>
      <c r="F73" s="4">
        <v>6118</v>
      </c>
      <c r="G73" s="5">
        <v>9</v>
      </c>
      <c r="H73" s="11">
        <f>_xlfn.XLOOKUP(data[[#This Row],[Product]],products[Product],products[Cost per unit])</f>
        <v>8.65</v>
      </c>
      <c r="I73" s="11">
        <f>data[[#This Row],[Cost per unit]]*data[[#This Row],[Units]]</f>
        <v>77.850000000000009</v>
      </c>
    </row>
    <row r="74" spans="3:9" x14ac:dyDescent="0.25">
      <c r="C74" t="s">
        <v>10</v>
      </c>
      <c r="D74" t="s">
        <v>36</v>
      </c>
      <c r="E74" t="s">
        <v>23</v>
      </c>
      <c r="F74" s="4">
        <v>2317</v>
      </c>
      <c r="G74" s="5">
        <v>261</v>
      </c>
      <c r="H74" s="11">
        <f>_xlfn.XLOOKUP(data[[#This Row],[Product]],products[Product],products[Cost per unit])</f>
        <v>6.49</v>
      </c>
      <c r="I74" s="11">
        <f>data[[#This Row],[Cost per unit]]*data[[#This Row],[Units]]</f>
        <v>1693.89</v>
      </c>
    </row>
    <row r="75" spans="3:9" x14ac:dyDescent="0.25">
      <c r="C75" t="s">
        <v>6</v>
      </c>
      <c r="D75" t="s">
        <v>38</v>
      </c>
      <c r="E75" t="s">
        <v>16</v>
      </c>
      <c r="F75" s="4">
        <v>938</v>
      </c>
      <c r="G75" s="5">
        <v>6</v>
      </c>
      <c r="H75" s="11">
        <f>_xlfn.XLOOKUP(data[[#This Row],[Product]],products[Product],products[Cost per unit])</f>
        <v>8.7899999999999991</v>
      </c>
      <c r="I75" s="11">
        <f>data[[#This Row],[Cost per unit]]*data[[#This Row],[Units]]</f>
        <v>52.739999999999995</v>
      </c>
    </row>
    <row r="76" spans="3:9" x14ac:dyDescent="0.25">
      <c r="C76" t="s">
        <v>8</v>
      </c>
      <c r="D76" t="s">
        <v>37</v>
      </c>
      <c r="E76" t="s">
        <v>15</v>
      </c>
      <c r="F76" s="4">
        <v>9709</v>
      </c>
      <c r="G76" s="5">
        <v>30</v>
      </c>
      <c r="H76" s="11">
        <f>_xlfn.XLOOKUP(data[[#This Row],[Product]],products[Product],products[Cost per unit])</f>
        <v>11.73</v>
      </c>
      <c r="I76" s="11">
        <f>data[[#This Row],[Cost per unit]]*data[[#This Row],[Units]]</f>
        <v>351.90000000000003</v>
      </c>
    </row>
    <row r="77" spans="3:9" x14ac:dyDescent="0.25">
      <c r="C77" t="s">
        <v>7</v>
      </c>
      <c r="D77" t="s">
        <v>34</v>
      </c>
      <c r="E77" t="s">
        <v>20</v>
      </c>
      <c r="F77" s="4">
        <v>2205</v>
      </c>
      <c r="G77" s="5">
        <v>138</v>
      </c>
      <c r="H77" s="11">
        <f>_xlfn.XLOOKUP(data[[#This Row],[Product]],products[Product],products[Cost per unit])</f>
        <v>10.62</v>
      </c>
      <c r="I77" s="11">
        <f>data[[#This Row],[Cost per unit]]*data[[#This Row],[Units]]</f>
        <v>1465.56</v>
      </c>
    </row>
    <row r="78" spans="3:9" x14ac:dyDescent="0.25">
      <c r="C78" t="s">
        <v>7</v>
      </c>
      <c r="D78" t="s">
        <v>37</v>
      </c>
      <c r="E78" t="s">
        <v>17</v>
      </c>
      <c r="F78" s="4">
        <v>4487</v>
      </c>
      <c r="G78" s="5">
        <v>111</v>
      </c>
      <c r="H78" s="11">
        <f>_xlfn.XLOOKUP(data[[#This Row],[Product]],products[Product],products[Cost per unit])</f>
        <v>3.11</v>
      </c>
      <c r="I78" s="11">
        <f>data[[#This Row],[Cost per unit]]*data[[#This Row],[Units]]</f>
        <v>345.21</v>
      </c>
    </row>
    <row r="79" spans="3:9" x14ac:dyDescent="0.25">
      <c r="C79" t="s">
        <v>5</v>
      </c>
      <c r="D79" t="s">
        <v>35</v>
      </c>
      <c r="E79" t="s">
        <v>18</v>
      </c>
      <c r="F79" s="4">
        <v>2415</v>
      </c>
      <c r="G79" s="5">
        <v>15</v>
      </c>
      <c r="H79" s="11">
        <f>_xlfn.XLOOKUP(data[[#This Row],[Product]],products[Product],products[Cost per unit])</f>
        <v>6.47</v>
      </c>
      <c r="I79" s="11">
        <f>data[[#This Row],[Cost per unit]]*data[[#This Row],[Units]]</f>
        <v>97.05</v>
      </c>
    </row>
    <row r="80" spans="3:9" x14ac:dyDescent="0.25">
      <c r="C80" t="s">
        <v>40</v>
      </c>
      <c r="D80" t="s">
        <v>34</v>
      </c>
      <c r="E80" t="s">
        <v>19</v>
      </c>
      <c r="F80" s="4">
        <v>4018</v>
      </c>
      <c r="G80" s="5">
        <v>162</v>
      </c>
      <c r="H80" s="11">
        <f>_xlfn.XLOOKUP(data[[#This Row],[Product]],products[Product],products[Cost per unit])</f>
        <v>7.64</v>
      </c>
      <c r="I80" s="11">
        <f>data[[#This Row],[Cost per unit]]*data[[#This Row],[Units]]</f>
        <v>1237.6799999999998</v>
      </c>
    </row>
    <row r="81" spans="3:9" x14ac:dyDescent="0.25">
      <c r="C81" t="s">
        <v>5</v>
      </c>
      <c r="D81" t="s">
        <v>34</v>
      </c>
      <c r="E81" t="s">
        <v>19</v>
      </c>
      <c r="F81" s="4">
        <v>861</v>
      </c>
      <c r="G81" s="5">
        <v>195</v>
      </c>
      <c r="H81" s="11">
        <f>_xlfn.XLOOKUP(data[[#This Row],[Product]],products[Product],products[Cost per unit])</f>
        <v>7.64</v>
      </c>
      <c r="I81" s="11">
        <f>data[[#This Row],[Cost per unit]]*data[[#This Row],[Units]]</f>
        <v>1489.8</v>
      </c>
    </row>
    <row r="82" spans="3:9" x14ac:dyDescent="0.25">
      <c r="C82" t="s">
        <v>10</v>
      </c>
      <c r="D82" t="s">
        <v>38</v>
      </c>
      <c r="E82" t="s">
        <v>14</v>
      </c>
      <c r="F82" s="4">
        <v>5586</v>
      </c>
      <c r="G82" s="5">
        <v>525</v>
      </c>
      <c r="H82" s="11">
        <f>_xlfn.XLOOKUP(data[[#This Row],[Product]],products[Product],products[Cost per unit])</f>
        <v>11.7</v>
      </c>
      <c r="I82" s="11">
        <f>data[[#This Row],[Cost per unit]]*data[[#This Row],[Units]]</f>
        <v>6142.5</v>
      </c>
    </row>
    <row r="83" spans="3:9" x14ac:dyDescent="0.25">
      <c r="C83" t="s">
        <v>7</v>
      </c>
      <c r="D83" t="s">
        <v>34</v>
      </c>
      <c r="E83" t="s">
        <v>33</v>
      </c>
      <c r="F83" s="4">
        <v>2226</v>
      </c>
      <c r="G83" s="5">
        <v>48</v>
      </c>
      <c r="H83" s="11">
        <f>_xlfn.XLOOKUP(data[[#This Row],[Product]],products[Product],products[Cost per unit])</f>
        <v>12.37</v>
      </c>
      <c r="I83" s="11">
        <f>data[[#This Row],[Cost per unit]]*data[[#This Row],[Units]]</f>
        <v>593.76</v>
      </c>
    </row>
    <row r="84" spans="3:9" x14ac:dyDescent="0.25">
      <c r="C84" t="s">
        <v>9</v>
      </c>
      <c r="D84" t="s">
        <v>34</v>
      </c>
      <c r="E84" t="s">
        <v>28</v>
      </c>
      <c r="F84" s="4">
        <v>14329</v>
      </c>
      <c r="G84" s="5">
        <v>150</v>
      </c>
      <c r="H84" s="11">
        <f>_xlfn.XLOOKUP(data[[#This Row],[Product]],products[Product],products[Cost per unit])</f>
        <v>10.38</v>
      </c>
      <c r="I84" s="11">
        <f>data[[#This Row],[Cost per unit]]*data[[#This Row],[Units]]</f>
        <v>1557.0000000000002</v>
      </c>
    </row>
    <row r="85" spans="3:9" x14ac:dyDescent="0.25">
      <c r="C85" t="s">
        <v>9</v>
      </c>
      <c r="D85" t="s">
        <v>34</v>
      </c>
      <c r="E85" t="s">
        <v>20</v>
      </c>
      <c r="F85" s="4">
        <v>8463</v>
      </c>
      <c r="G85" s="5">
        <v>492</v>
      </c>
      <c r="H85" s="11">
        <f>_xlfn.XLOOKUP(data[[#This Row],[Product]],products[Product],products[Cost per unit])</f>
        <v>10.62</v>
      </c>
      <c r="I85" s="11">
        <f>data[[#This Row],[Cost per unit]]*data[[#This Row],[Units]]</f>
        <v>5225.04</v>
      </c>
    </row>
    <row r="86" spans="3:9" x14ac:dyDescent="0.25">
      <c r="C86" t="s">
        <v>5</v>
      </c>
      <c r="D86" t="s">
        <v>34</v>
      </c>
      <c r="E86" t="s">
        <v>29</v>
      </c>
      <c r="F86" s="4">
        <v>2891</v>
      </c>
      <c r="G86" s="5">
        <v>102</v>
      </c>
      <c r="H86" s="11">
        <f>_xlfn.XLOOKUP(data[[#This Row],[Product]],products[Product],products[Cost per unit])</f>
        <v>7.16</v>
      </c>
      <c r="I86" s="11">
        <f>data[[#This Row],[Cost per unit]]*data[[#This Row],[Units]]</f>
        <v>730.32</v>
      </c>
    </row>
    <row r="87" spans="3:9" x14ac:dyDescent="0.25">
      <c r="C87" t="s">
        <v>3</v>
      </c>
      <c r="D87" t="s">
        <v>36</v>
      </c>
      <c r="E87" t="s">
        <v>23</v>
      </c>
      <c r="F87" s="4">
        <v>3773</v>
      </c>
      <c r="G87" s="5">
        <v>165</v>
      </c>
      <c r="H87" s="11">
        <f>_xlfn.XLOOKUP(data[[#This Row],[Product]],products[Product],products[Cost per unit])</f>
        <v>6.49</v>
      </c>
      <c r="I87" s="11">
        <f>data[[#This Row],[Cost per unit]]*data[[#This Row],[Units]]</f>
        <v>1070.8500000000001</v>
      </c>
    </row>
    <row r="88" spans="3:9" x14ac:dyDescent="0.25">
      <c r="C88" t="s">
        <v>41</v>
      </c>
      <c r="D88" t="s">
        <v>36</v>
      </c>
      <c r="E88" t="s">
        <v>28</v>
      </c>
      <c r="F88" s="4">
        <v>854</v>
      </c>
      <c r="G88" s="5">
        <v>309</v>
      </c>
      <c r="H88" s="11">
        <f>_xlfn.XLOOKUP(data[[#This Row],[Product]],products[Product],products[Cost per unit])</f>
        <v>10.38</v>
      </c>
      <c r="I88" s="11">
        <f>data[[#This Row],[Cost per unit]]*data[[#This Row],[Units]]</f>
        <v>3207.42</v>
      </c>
    </row>
    <row r="89" spans="3:9" x14ac:dyDescent="0.25">
      <c r="C89" t="s">
        <v>6</v>
      </c>
      <c r="D89" t="s">
        <v>36</v>
      </c>
      <c r="E89" t="s">
        <v>17</v>
      </c>
      <c r="F89" s="4">
        <v>4970</v>
      </c>
      <c r="G89" s="5">
        <v>156</v>
      </c>
      <c r="H89" s="11">
        <f>_xlfn.XLOOKUP(data[[#This Row],[Product]],products[Product],products[Cost per unit])</f>
        <v>3.11</v>
      </c>
      <c r="I89" s="11">
        <f>data[[#This Row],[Cost per unit]]*data[[#This Row],[Units]]</f>
        <v>485.15999999999997</v>
      </c>
    </row>
    <row r="90" spans="3:9" x14ac:dyDescent="0.25">
      <c r="C90" t="s">
        <v>9</v>
      </c>
      <c r="D90" t="s">
        <v>35</v>
      </c>
      <c r="E90" t="s">
        <v>26</v>
      </c>
      <c r="F90" s="4">
        <v>98</v>
      </c>
      <c r="G90" s="5">
        <v>159</v>
      </c>
      <c r="H90" s="11">
        <f>_xlfn.XLOOKUP(data[[#This Row],[Product]],products[Product],products[Cost per unit])</f>
        <v>5.6</v>
      </c>
      <c r="I90" s="11">
        <f>data[[#This Row],[Cost per unit]]*data[[#This Row],[Units]]</f>
        <v>890.4</v>
      </c>
    </row>
    <row r="91" spans="3:9" x14ac:dyDescent="0.25">
      <c r="C91" t="s">
        <v>5</v>
      </c>
      <c r="D91" t="s">
        <v>35</v>
      </c>
      <c r="E91" t="s">
        <v>15</v>
      </c>
      <c r="F91" s="4">
        <v>13391</v>
      </c>
      <c r="G91" s="5">
        <v>201</v>
      </c>
      <c r="H91" s="11">
        <f>_xlfn.XLOOKUP(data[[#This Row],[Product]],products[Product],products[Cost per unit])</f>
        <v>11.73</v>
      </c>
      <c r="I91" s="11">
        <f>data[[#This Row],[Cost per unit]]*data[[#This Row],[Units]]</f>
        <v>2357.73</v>
      </c>
    </row>
    <row r="92" spans="3:9" x14ac:dyDescent="0.25">
      <c r="C92" t="s">
        <v>8</v>
      </c>
      <c r="D92" t="s">
        <v>39</v>
      </c>
      <c r="E92" t="s">
        <v>31</v>
      </c>
      <c r="F92" s="4">
        <v>8890</v>
      </c>
      <c r="G92" s="5">
        <v>210</v>
      </c>
      <c r="H92" s="11">
        <f>_xlfn.XLOOKUP(data[[#This Row],[Product]],products[Product],products[Cost per unit])</f>
        <v>5.79</v>
      </c>
      <c r="I92" s="11">
        <f>data[[#This Row],[Cost per unit]]*data[[#This Row],[Units]]</f>
        <v>1215.9000000000001</v>
      </c>
    </row>
    <row r="93" spans="3:9" x14ac:dyDescent="0.25">
      <c r="C93" t="s">
        <v>2</v>
      </c>
      <c r="D93" t="s">
        <v>38</v>
      </c>
      <c r="E93" t="s">
        <v>13</v>
      </c>
      <c r="F93" s="4">
        <v>56</v>
      </c>
      <c r="G93" s="5">
        <v>51</v>
      </c>
      <c r="H93" s="11">
        <f>_xlfn.XLOOKUP(data[[#This Row],[Product]],products[Product],products[Cost per unit])</f>
        <v>9.33</v>
      </c>
      <c r="I93" s="11">
        <f>data[[#This Row],[Cost per unit]]*data[[#This Row],[Units]]</f>
        <v>475.83</v>
      </c>
    </row>
    <row r="94" spans="3:9" x14ac:dyDescent="0.25">
      <c r="C94" t="s">
        <v>3</v>
      </c>
      <c r="D94" t="s">
        <v>36</v>
      </c>
      <c r="E94" t="s">
        <v>25</v>
      </c>
      <c r="F94" s="4">
        <v>3339</v>
      </c>
      <c r="G94" s="5">
        <v>39</v>
      </c>
      <c r="H94" s="11">
        <f>_xlfn.XLOOKUP(data[[#This Row],[Product]],products[Product],products[Cost per unit])</f>
        <v>13.15</v>
      </c>
      <c r="I94" s="11">
        <f>data[[#This Row],[Cost per unit]]*data[[#This Row],[Units]]</f>
        <v>512.85</v>
      </c>
    </row>
    <row r="95" spans="3:9" x14ac:dyDescent="0.25">
      <c r="C95" t="s">
        <v>10</v>
      </c>
      <c r="D95" t="s">
        <v>35</v>
      </c>
      <c r="E95" t="s">
        <v>18</v>
      </c>
      <c r="F95" s="4">
        <v>3808</v>
      </c>
      <c r="G95" s="5">
        <v>279</v>
      </c>
      <c r="H95" s="11">
        <f>_xlfn.XLOOKUP(data[[#This Row],[Product]],products[Product],products[Cost per unit])</f>
        <v>6.47</v>
      </c>
      <c r="I95" s="11">
        <f>data[[#This Row],[Cost per unit]]*data[[#This Row],[Units]]</f>
        <v>1805.1299999999999</v>
      </c>
    </row>
    <row r="96" spans="3:9" x14ac:dyDescent="0.25">
      <c r="C96" t="s">
        <v>10</v>
      </c>
      <c r="D96" t="s">
        <v>38</v>
      </c>
      <c r="E96" t="s">
        <v>13</v>
      </c>
      <c r="F96" s="4">
        <v>63</v>
      </c>
      <c r="G96" s="5">
        <v>123</v>
      </c>
      <c r="H96" s="11">
        <f>_xlfn.XLOOKUP(data[[#This Row],[Product]],products[Product],products[Cost per unit])</f>
        <v>9.33</v>
      </c>
      <c r="I96" s="11">
        <f>data[[#This Row],[Cost per unit]]*data[[#This Row],[Units]]</f>
        <v>1147.5899999999999</v>
      </c>
    </row>
    <row r="97" spans="3:9" x14ac:dyDescent="0.25">
      <c r="C97" t="s">
        <v>2</v>
      </c>
      <c r="D97" t="s">
        <v>39</v>
      </c>
      <c r="E97" t="s">
        <v>27</v>
      </c>
      <c r="F97" s="4">
        <v>7812</v>
      </c>
      <c r="G97" s="5">
        <v>81</v>
      </c>
      <c r="H97" s="11">
        <f>_xlfn.XLOOKUP(data[[#This Row],[Product]],products[Product],products[Cost per unit])</f>
        <v>16.73</v>
      </c>
      <c r="I97" s="11">
        <f>data[[#This Row],[Cost per unit]]*data[[#This Row],[Units]]</f>
        <v>1355.13</v>
      </c>
    </row>
    <row r="98" spans="3:9" x14ac:dyDescent="0.25">
      <c r="C98" t="s">
        <v>40</v>
      </c>
      <c r="D98" t="s">
        <v>37</v>
      </c>
      <c r="E98" t="s">
        <v>19</v>
      </c>
      <c r="F98" s="4">
        <v>7693</v>
      </c>
      <c r="G98" s="5">
        <v>21</v>
      </c>
      <c r="H98" s="11">
        <f>_xlfn.XLOOKUP(data[[#This Row],[Product]],products[Product],products[Cost per unit])</f>
        <v>7.64</v>
      </c>
      <c r="I98" s="11">
        <f>data[[#This Row],[Cost per unit]]*data[[#This Row],[Units]]</f>
        <v>160.44</v>
      </c>
    </row>
    <row r="99" spans="3:9" x14ac:dyDescent="0.25">
      <c r="C99" t="s">
        <v>3</v>
      </c>
      <c r="D99" t="s">
        <v>36</v>
      </c>
      <c r="E99" t="s">
        <v>28</v>
      </c>
      <c r="F99" s="4">
        <v>973</v>
      </c>
      <c r="G99" s="5">
        <v>162</v>
      </c>
      <c r="H99" s="11">
        <f>_xlfn.XLOOKUP(data[[#This Row],[Product]],products[Product],products[Cost per unit])</f>
        <v>10.38</v>
      </c>
      <c r="I99" s="11">
        <f>data[[#This Row],[Cost per unit]]*data[[#This Row],[Units]]</f>
        <v>1681.5600000000002</v>
      </c>
    </row>
    <row r="100" spans="3:9" x14ac:dyDescent="0.25">
      <c r="C100" t="s">
        <v>10</v>
      </c>
      <c r="D100" t="s">
        <v>35</v>
      </c>
      <c r="E100" t="s">
        <v>21</v>
      </c>
      <c r="F100" s="4">
        <v>567</v>
      </c>
      <c r="G100" s="5">
        <v>228</v>
      </c>
      <c r="H100" s="11">
        <f>_xlfn.XLOOKUP(data[[#This Row],[Product]],products[Product],products[Cost per unit])</f>
        <v>9</v>
      </c>
      <c r="I100" s="11">
        <f>data[[#This Row],[Cost per unit]]*data[[#This Row],[Units]]</f>
        <v>2052</v>
      </c>
    </row>
    <row r="101" spans="3:9" x14ac:dyDescent="0.25">
      <c r="C101" t="s">
        <v>10</v>
      </c>
      <c r="D101" t="s">
        <v>36</v>
      </c>
      <c r="E101" t="s">
        <v>29</v>
      </c>
      <c r="F101" s="4">
        <v>2471</v>
      </c>
      <c r="G101" s="5">
        <v>342</v>
      </c>
      <c r="H101" s="11">
        <f>_xlfn.XLOOKUP(data[[#This Row],[Product]],products[Product],products[Cost per unit])</f>
        <v>7.16</v>
      </c>
      <c r="I101" s="11">
        <f>data[[#This Row],[Cost per unit]]*data[[#This Row],[Units]]</f>
        <v>2448.7200000000003</v>
      </c>
    </row>
    <row r="102" spans="3:9" x14ac:dyDescent="0.25">
      <c r="C102" t="s">
        <v>5</v>
      </c>
      <c r="D102" t="s">
        <v>38</v>
      </c>
      <c r="E102" t="s">
        <v>13</v>
      </c>
      <c r="F102" s="4">
        <v>7189</v>
      </c>
      <c r="G102" s="5">
        <v>54</v>
      </c>
      <c r="H102" s="11">
        <f>_xlfn.XLOOKUP(data[[#This Row],[Product]],products[Product],products[Cost per unit])</f>
        <v>9.33</v>
      </c>
      <c r="I102" s="11">
        <f>data[[#This Row],[Cost per unit]]*data[[#This Row],[Units]]</f>
        <v>503.82</v>
      </c>
    </row>
    <row r="103" spans="3:9" x14ac:dyDescent="0.25">
      <c r="C103" t="s">
        <v>41</v>
      </c>
      <c r="D103" t="s">
        <v>35</v>
      </c>
      <c r="E103" t="s">
        <v>28</v>
      </c>
      <c r="F103" s="4">
        <v>7455</v>
      </c>
      <c r="G103" s="5">
        <v>216</v>
      </c>
      <c r="H103" s="11">
        <f>_xlfn.XLOOKUP(data[[#This Row],[Product]],products[Product],products[Cost per unit])</f>
        <v>10.38</v>
      </c>
      <c r="I103" s="11">
        <f>data[[#This Row],[Cost per unit]]*data[[#This Row],[Units]]</f>
        <v>2242.0800000000004</v>
      </c>
    </row>
    <row r="104" spans="3:9" x14ac:dyDescent="0.25">
      <c r="C104" t="s">
        <v>3</v>
      </c>
      <c r="D104" t="s">
        <v>34</v>
      </c>
      <c r="E104" t="s">
        <v>26</v>
      </c>
      <c r="F104" s="4">
        <v>3108</v>
      </c>
      <c r="G104" s="5">
        <v>54</v>
      </c>
      <c r="H104" s="11">
        <f>_xlfn.XLOOKUP(data[[#This Row],[Product]],products[Product],products[Cost per unit])</f>
        <v>5.6</v>
      </c>
      <c r="I104" s="11">
        <f>data[[#This Row],[Cost per unit]]*data[[#This Row],[Units]]</f>
        <v>302.39999999999998</v>
      </c>
    </row>
    <row r="105" spans="3:9" x14ac:dyDescent="0.25">
      <c r="C105" t="s">
        <v>6</v>
      </c>
      <c r="D105" t="s">
        <v>38</v>
      </c>
      <c r="E105" t="s">
        <v>25</v>
      </c>
      <c r="F105" s="4">
        <v>469</v>
      </c>
      <c r="G105" s="5">
        <v>75</v>
      </c>
      <c r="H105" s="11">
        <f>_xlfn.XLOOKUP(data[[#This Row],[Product]],products[Product],products[Cost per unit])</f>
        <v>13.15</v>
      </c>
      <c r="I105" s="11">
        <f>data[[#This Row],[Cost per unit]]*data[[#This Row],[Units]]</f>
        <v>986.25</v>
      </c>
    </row>
    <row r="106" spans="3:9" x14ac:dyDescent="0.25">
      <c r="C106" t="s">
        <v>9</v>
      </c>
      <c r="D106" t="s">
        <v>37</v>
      </c>
      <c r="E106" t="s">
        <v>23</v>
      </c>
      <c r="F106" s="4">
        <v>2737</v>
      </c>
      <c r="G106" s="5">
        <v>93</v>
      </c>
      <c r="H106" s="11">
        <f>_xlfn.XLOOKUP(data[[#This Row],[Product]],products[Product],products[Cost per unit])</f>
        <v>6.49</v>
      </c>
      <c r="I106" s="11">
        <f>data[[#This Row],[Cost per unit]]*data[[#This Row],[Units]]</f>
        <v>603.57000000000005</v>
      </c>
    </row>
    <row r="107" spans="3:9" x14ac:dyDescent="0.25">
      <c r="C107" t="s">
        <v>9</v>
      </c>
      <c r="D107" t="s">
        <v>37</v>
      </c>
      <c r="E107" t="s">
        <v>25</v>
      </c>
      <c r="F107" s="4">
        <v>4305</v>
      </c>
      <c r="G107" s="5">
        <v>156</v>
      </c>
      <c r="H107" s="11">
        <f>_xlfn.XLOOKUP(data[[#This Row],[Product]],products[Product],products[Cost per unit])</f>
        <v>13.15</v>
      </c>
      <c r="I107" s="11">
        <f>data[[#This Row],[Cost per unit]]*data[[#This Row],[Units]]</f>
        <v>2051.4</v>
      </c>
    </row>
    <row r="108" spans="3:9" x14ac:dyDescent="0.25">
      <c r="C108" t="s">
        <v>9</v>
      </c>
      <c r="D108" t="s">
        <v>38</v>
      </c>
      <c r="E108" t="s">
        <v>17</v>
      </c>
      <c r="F108" s="4">
        <v>2408</v>
      </c>
      <c r="G108" s="5">
        <v>9</v>
      </c>
      <c r="H108" s="11">
        <f>_xlfn.XLOOKUP(data[[#This Row],[Product]],products[Product],products[Cost per unit])</f>
        <v>3.11</v>
      </c>
      <c r="I108" s="11">
        <f>data[[#This Row],[Cost per unit]]*data[[#This Row],[Units]]</f>
        <v>27.99</v>
      </c>
    </row>
    <row r="109" spans="3:9" x14ac:dyDescent="0.25">
      <c r="C109" t="s">
        <v>3</v>
      </c>
      <c r="D109" t="s">
        <v>36</v>
      </c>
      <c r="E109" t="s">
        <v>19</v>
      </c>
      <c r="F109" s="4">
        <v>1281</v>
      </c>
      <c r="G109" s="5">
        <v>18</v>
      </c>
      <c r="H109" s="11">
        <f>_xlfn.XLOOKUP(data[[#This Row],[Product]],products[Product],products[Cost per unit])</f>
        <v>7.64</v>
      </c>
      <c r="I109" s="11">
        <f>data[[#This Row],[Cost per unit]]*data[[#This Row],[Units]]</f>
        <v>137.51999999999998</v>
      </c>
    </row>
    <row r="110" spans="3:9" x14ac:dyDescent="0.25">
      <c r="C110" t="s">
        <v>40</v>
      </c>
      <c r="D110" t="s">
        <v>35</v>
      </c>
      <c r="E110" t="s">
        <v>32</v>
      </c>
      <c r="F110" s="4">
        <v>12348</v>
      </c>
      <c r="G110" s="5">
        <v>234</v>
      </c>
      <c r="H110" s="11">
        <f>_xlfn.XLOOKUP(data[[#This Row],[Product]],products[Product],products[Cost per unit])</f>
        <v>8.65</v>
      </c>
      <c r="I110" s="11">
        <f>data[[#This Row],[Cost per unit]]*data[[#This Row],[Units]]</f>
        <v>2024.1000000000001</v>
      </c>
    </row>
    <row r="111" spans="3:9" x14ac:dyDescent="0.25">
      <c r="C111" t="s">
        <v>3</v>
      </c>
      <c r="D111" t="s">
        <v>34</v>
      </c>
      <c r="E111" t="s">
        <v>28</v>
      </c>
      <c r="F111" s="4">
        <v>3689</v>
      </c>
      <c r="G111" s="5">
        <v>312</v>
      </c>
      <c r="H111" s="11">
        <f>_xlfn.XLOOKUP(data[[#This Row],[Product]],products[Product],products[Cost per unit])</f>
        <v>10.38</v>
      </c>
      <c r="I111" s="11">
        <f>data[[#This Row],[Cost per unit]]*data[[#This Row],[Units]]</f>
        <v>3238.5600000000004</v>
      </c>
    </row>
    <row r="112" spans="3:9" x14ac:dyDescent="0.25">
      <c r="C112" t="s">
        <v>7</v>
      </c>
      <c r="D112" t="s">
        <v>36</v>
      </c>
      <c r="E112" t="s">
        <v>19</v>
      </c>
      <c r="F112" s="4">
        <v>2870</v>
      </c>
      <c r="G112" s="5">
        <v>300</v>
      </c>
      <c r="H112" s="11">
        <f>_xlfn.XLOOKUP(data[[#This Row],[Product]],products[Product],products[Cost per unit])</f>
        <v>7.64</v>
      </c>
      <c r="I112" s="11">
        <f>data[[#This Row],[Cost per unit]]*data[[#This Row],[Units]]</f>
        <v>2292</v>
      </c>
    </row>
    <row r="113" spans="3:9" x14ac:dyDescent="0.25">
      <c r="C113" t="s">
        <v>2</v>
      </c>
      <c r="D113" t="s">
        <v>36</v>
      </c>
      <c r="E113" t="s">
        <v>27</v>
      </c>
      <c r="F113" s="4">
        <v>798</v>
      </c>
      <c r="G113" s="5">
        <v>519</v>
      </c>
      <c r="H113" s="11">
        <f>_xlfn.XLOOKUP(data[[#This Row],[Product]],products[Product],products[Cost per unit])</f>
        <v>16.73</v>
      </c>
      <c r="I113" s="11">
        <f>data[[#This Row],[Cost per unit]]*data[[#This Row],[Units]]</f>
        <v>8682.8700000000008</v>
      </c>
    </row>
    <row r="114" spans="3:9" x14ac:dyDescent="0.25">
      <c r="C114" t="s">
        <v>41</v>
      </c>
      <c r="D114" t="s">
        <v>37</v>
      </c>
      <c r="E114" t="s">
        <v>21</v>
      </c>
      <c r="F114" s="4">
        <v>2933</v>
      </c>
      <c r="G114" s="5">
        <v>9</v>
      </c>
      <c r="H114" s="11">
        <f>_xlfn.XLOOKUP(data[[#This Row],[Product]],products[Product],products[Cost per unit])</f>
        <v>9</v>
      </c>
      <c r="I114" s="11">
        <f>data[[#This Row],[Cost per unit]]*data[[#This Row],[Units]]</f>
        <v>81</v>
      </c>
    </row>
    <row r="115" spans="3:9" x14ac:dyDescent="0.25">
      <c r="C115" t="s">
        <v>5</v>
      </c>
      <c r="D115" t="s">
        <v>35</v>
      </c>
      <c r="E115" t="s">
        <v>4</v>
      </c>
      <c r="F115" s="4">
        <v>2744</v>
      </c>
      <c r="G115" s="5">
        <v>9</v>
      </c>
      <c r="H115" s="11">
        <f>_xlfn.XLOOKUP(data[[#This Row],[Product]],products[Product],products[Cost per unit])</f>
        <v>11.88</v>
      </c>
      <c r="I115" s="11">
        <f>data[[#This Row],[Cost per unit]]*data[[#This Row],[Units]]</f>
        <v>106.92</v>
      </c>
    </row>
    <row r="116" spans="3:9" x14ac:dyDescent="0.25">
      <c r="C116" t="s">
        <v>40</v>
      </c>
      <c r="D116" t="s">
        <v>36</v>
      </c>
      <c r="E116" t="s">
        <v>33</v>
      </c>
      <c r="F116" s="4">
        <v>9772</v>
      </c>
      <c r="G116" s="5">
        <v>90</v>
      </c>
      <c r="H116" s="11">
        <f>_xlfn.XLOOKUP(data[[#This Row],[Product]],products[Product],products[Cost per unit])</f>
        <v>12.37</v>
      </c>
      <c r="I116" s="11">
        <f>data[[#This Row],[Cost per unit]]*data[[#This Row],[Units]]</f>
        <v>1113.3</v>
      </c>
    </row>
    <row r="117" spans="3:9" x14ac:dyDescent="0.25">
      <c r="C117" t="s">
        <v>7</v>
      </c>
      <c r="D117" t="s">
        <v>34</v>
      </c>
      <c r="E117" t="s">
        <v>25</v>
      </c>
      <c r="F117" s="4">
        <v>1568</v>
      </c>
      <c r="G117" s="5">
        <v>96</v>
      </c>
      <c r="H117" s="11">
        <f>_xlfn.XLOOKUP(data[[#This Row],[Product]],products[Product],products[Cost per unit])</f>
        <v>13.15</v>
      </c>
      <c r="I117" s="11">
        <f>data[[#This Row],[Cost per unit]]*data[[#This Row],[Units]]</f>
        <v>1262.4000000000001</v>
      </c>
    </row>
    <row r="118" spans="3:9" x14ac:dyDescent="0.25">
      <c r="C118" t="s">
        <v>2</v>
      </c>
      <c r="D118" t="s">
        <v>36</v>
      </c>
      <c r="E118" t="s">
        <v>16</v>
      </c>
      <c r="F118" s="4">
        <v>11417</v>
      </c>
      <c r="G118" s="5">
        <v>21</v>
      </c>
      <c r="H118" s="11">
        <f>_xlfn.XLOOKUP(data[[#This Row],[Product]],products[Product],products[Cost per unit])</f>
        <v>8.7899999999999991</v>
      </c>
      <c r="I118" s="11">
        <f>data[[#This Row],[Cost per unit]]*data[[#This Row],[Units]]</f>
        <v>184.58999999999997</v>
      </c>
    </row>
    <row r="119" spans="3:9" x14ac:dyDescent="0.25">
      <c r="C119" t="s">
        <v>40</v>
      </c>
      <c r="D119" t="s">
        <v>34</v>
      </c>
      <c r="E119" t="s">
        <v>26</v>
      </c>
      <c r="F119" s="4">
        <v>6748</v>
      </c>
      <c r="G119" s="5">
        <v>48</v>
      </c>
      <c r="H119" s="11">
        <f>_xlfn.XLOOKUP(data[[#This Row],[Product]],products[Product],products[Cost per unit])</f>
        <v>5.6</v>
      </c>
      <c r="I119" s="11">
        <f>data[[#This Row],[Cost per unit]]*data[[#This Row],[Units]]</f>
        <v>268.79999999999995</v>
      </c>
    </row>
    <row r="120" spans="3:9" x14ac:dyDescent="0.25">
      <c r="C120" t="s">
        <v>10</v>
      </c>
      <c r="D120" t="s">
        <v>36</v>
      </c>
      <c r="E120" t="s">
        <v>27</v>
      </c>
      <c r="F120" s="4">
        <v>1407</v>
      </c>
      <c r="G120" s="5">
        <v>72</v>
      </c>
      <c r="H120" s="11">
        <f>_xlfn.XLOOKUP(data[[#This Row],[Product]],products[Product],products[Cost per unit])</f>
        <v>16.73</v>
      </c>
      <c r="I120" s="11">
        <f>data[[#This Row],[Cost per unit]]*data[[#This Row],[Units]]</f>
        <v>1204.56</v>
      </c>
    </row>
    <row r="121" spans="3:9" x14ac:dyDescent="0.25">
      <c r="C121" t="s">
        <v>8</v>
      </c>
      <c r="D121" t="s">
        <v>35</v>
      </c>
      <c r="E121" t="s">
        <v>29</v>
      </c>
      <c r="F121" s="4">
        <v>2023</v>
      </c>
      <c r="G121" s="5">
        <v>168</v>
      </c>
      <c r="H121" s="11">
        <f>_xlfn.XLOOKUP(data[[#This Row],[Product]],products[Product],products[Cost per unit])</f>
        <v>7.16</v>
      </c>
      <c r="I121" s="11">
        <f>data[[#This Row],[Cost per unit]]*data[[#This Row],[Units]]</f>
        <v>1202.8800000000001</v>
      </c>
    </row>
    <row r="122" spans="3:9" x14ac:dyDescent="0.25">
      <c r="C122" t="s">
        <v>5</v>
      </c>
      <c r="D122" t="s">
        <v>39</v>
      </c>
      <c r="E122" t="s">
        <v>26</v>
      </c>
      <c r="F122" s="4">
        <v>5236</v>
      </c>
      <c r="G122" s="5">
        <v>51</v>
      </c>
      <c r="H122" s="11">
        <f>_xlfn.XLOOKUP(data[[#This Row],[Product]],products[Product],products[Cost per unit])</f>
        <v>5.6</v>
      </c>
      <c r="I122" s="11">
        <f>data[[#This Row],[Cost per unit]]*data[[#This Row],[Units]]</f>
        <v>285.59999999999997</v>
      </c>
    </row>
    <row r="123" spans="3:9" x14ac:dyDescent="0.25">
      <c r="C123" t="s">
        <v>41</v>
      </c>
      <c r="D123" t="s">
        <v>36</v>
      </c>
      <c r="E123" t="s">
        <v>19</v>
      </c>
      <c r="F123" s="4">
        <v>1925</v>
      </c>
      <c r="G123" s="5">
        <v>192</v>
      </c>
      <c r="H123" s="11">
        <f>_xlfn.XLOOKUP(data[[#This Row],[Product]],products[Product],products[Cost per unit])</f>
        <v>7.64</v>
      </c>
      <c r="I123" s="11">
        <f>data[[#This Row],[Cost per unit]]*data[[#This Row],[Units]]</f>
        <v>1466.8799999999999</v>
      </c>
    </row>
    <row r="124" spans="3:9" x14ac:dyDescent="0.25">
      <c r="C124" t="s">
        <v>7</v>
      </c>
      <c r="D124" t="s">
        <v>37</v>
      </c>
      <c r="E124" t="s">
        <v>14</v>
      </c>
      <c r="F124" s="4">
        <v>6608</v>
      </c>
      <c r="G124" s="5">
        <v>225</v>
      </c>
      <c r="H124" s="11">
        <f>_xlfn.XLOOKUP(data[[#This Row],[Product]],products[Product],products[Cost per unit])</f>
        <v>11.7</v>
      </c>
      <c r="I124" s="11">
        <f>data[[#This Row],[Cost per unit]]*data[[#This Row],[Units]]</f>
        <v>2632.5</v>
      </c>
    </row>
    <row r="125" spans="3:9" x14ac:dyDescent="0.25">
      <c r="C125" t="s">
        <v>6</v>
      </c>
      <c r="D125" t="s">
        <v>34</v>
      </c>
      <c r="E125" t="s">
        <v>26</v>
      </c>
      <c r="F125" s="4">
        <v>8008</v>
      </c>
      <c r="G125" s="5">
        <v>456</v>
      </c>
      <c r="H125" s="11">
        <f>_xlfn.XLOOKUP(data[[#This Row],[Product]],products[Product],products[Cost per unit])</f>
        <v>5.6</v>
      </c>
      <c r="I125" s="11">
        <f>data[[#This Row],[Cost per unit]]*data[[#This Row],[Units]]</f>
        <v>2553.6</v>
      </c>
    </row>
    <row r="126" spans="3:9" x14ac:dyDescent="0.25">
      <c r="C126" t="s">
        <v>10</v>
      </c>
      <c r="D126" t="s">
        <v>34</v>
      </c>
      <c r="E126" t="s">
        <v>25</v>
      </c>
      <c r="F126" s="4">
        <v>1428</v>
      </c>
      <c r="G126" s="5">
        <v>93</v>
      </c>
      <c r="H126" s="11">
        <f>_xlfn.XLOOKUP(data[[#This Row],[Product]],products[Product],products[Cost per unit])</f>
        <v>13.15</v>
      </c>
      <c r="I126" s="11">
        <f>data[[#This Row],[Cost per unit]]*data[[#This Row],[Units]]</f>
        <v>1222.95</v>
      </c>
    </row>
    <row r="127" spans="3:9" x14ac:dyDescent="0.25">
      <c r="C127" t="s">
        <v>6</v>
      </c>
      <c r="D127" t="s">
        <v>34</v>
      </c>
      <c r="E127" t="s">
        <v>4</v>
      </c>
      <c r="F127" s="4">
        <v>525</v>
      </c>
      <c r="G127" s="5">
        <v>48</v>
      </c>
      <c r="H127" s="11">
        <f>_xlfn.XLOOKUP(data[[#This Row],[Product]],products[Product],products[Cost per unit])</f>
        <v>11.88</v>
      </c>
      <c r="I127" s="11">
        <f>data[[#This Row],[Cost per unit]]*data[[#This Row],[Units]]</f>
        <v>570.24</v>
      </c>
    </row>
    <row r="128" spans="3:9" x14ac:dyDescent="0.25">
      <c r="C128" t="s">
        <v>6</v>
      </c>
      <c r="D128" t="s">
        <v>37</v>
      </c>
      <c r="E128" t="s">
        <v>18</v>
      </c>
      <c r="F128" s="4">
        <v>1505</v>
      </c>
      <c r="G128" s="5">
        <v>102</v>
      </c>
      <c r="H128" s="11">
        <f>_xlfn.XLOOKUP(data[[#This Row],[Product]],products[Product],products[Cost per unit])</f>
        <v>6.47</v>
      </c>
      <c r="I128" s="11">
        <f>data[[#This Row],[Cost per unit]]*data[[#This Row],[Units]]</f>
        <v>659.93999999999994</v>
      </c>
    </row>
    <row r="129" spans="3:9" x14ac:dyDescent="0.25">
      <c r="C129" t="s">
        <v>7</v>
      </c>
      <c r="D129" t="s">
        <v>35</v>
      </c>
      <c r="E129" t="s">
        <v>30</v>
      </c>
      <c r="F129" s="4">
        <v>6755</v>
      </c>
      <c r="G129" s="5">
        <v>252</v>
      </c>
      <c r="H129" s="11">
        <f>_xlfn.XLOOKUP(data[[#This Row],[Product]],products[Product],products[Cost per unit])</f>
        <v>14.49</v>
      </c>
      <c r="I129" s="11">
        <f>data[[#This Row],[Cost per unit]]*data[[#This Row],[Units]]</f>
        <v>3651.48</v>
      </c>
    </row>
    <row r="130" spans="3:9" x14ac:dyDescent="0.25">
      <c r="C130" t="s">
        <v>2</v>
      </c>
      <c r="D130" t="s">
        <v>37</v>
      </c>
      <c r="E130" t="s">
        <v>18</v>
      </c>
      <c r="F130" s="4">
        <v>11571</v>
      </c>
      <c r="G130" s="5">
        <v>138</v>
      </c>
      <c r="H130" s="11">
        <f>_xlfn.XLOOKUP(data[[#This Row],[Product]],products[Product],products[Cost per unit])</f>
        <v>6.47</v>
      </c>
      <c r="I130" s="11">
        <f>data[[#This Row],[Cost per unit]]*data[[#This Row],[Units]]</f>
        <v>892.86</v>
      </c>
    </row>
    <row r="131" spans="3:9" x14ac:dyDescent="0.25">
      <c r="C131" t="s">
        <v>40</v>
      </c>
      <c r="D131" t="s">
        <v>38</v>
      </c>
      <c r="E131" t="s">
        <v>25</v>
      </c>
      <c r="F131" s="4">
        <v>2541</v>
      </c>
      <c r="G131" s="5">
        <v>90</v>
      </c>
      <c r="H131" s="11">
        <f>_xlfn.XLOOKUP(data[[#This Row],[Product]],products[Product],products[Cost per unit])</f>
        <v>13.15</v>
      </c>
      <c r="I131" s="11">
        <f>data[[#This Row],[Cost per unit]]*data[[#This Row],[Units]]</f>
        <v>1183.5</v>
      </c>
    </row>
    <row r="132" spans="3:9" x14ac:dyDescent="0.25">
      <c r="C132" t="s">
        <v>41</v>
      </c>
      <c r="D132" t="s">
        <v>37</v>
      </c>
      <c r="E132" t="s">
        <v>30</v>
      </c>
      <c r="F132" s="4">
        <v>1526</v>
      </c>
      <c r="G132" s="5">
        <v>240</v>
      </c>
      <c r="H132" s="11">
        <f>_xlfn.XLOOKUP(data[[#This Row],[Product]],products[Product],products[Cost per unit])</f>
        <v>14.49</v>
      </c>
      <c r="I132" s="11">
        <f>data[[#This Row],[Cost per unit]]*data[[#This Row],[Units]]</f>
        <v>3477.6</v>
      </c>
    </row>
    <row r="133" spans="3:9" x14ac:dyDescent="0.25">
      <c r="C133" t="s">
        <v>40</v>
      </c>
      <c r="D133" t="s">
        <v>38</v>
      </c>
      <c r="E133" t="s">
        <v>4</v>
      </c>
      <c r="F133" s="4">
        <v>6125</v>
      </c>
      <c r="G133" s="5">
        <v>102</v>
      </c>
      <c r="H133" s="11">
        <f>_xlfn.XLOOKUP(data[[#This Row],[Product]],products[Product],products[Cost per unit])</f>
        <v>11.88</v>
      </c>
      <c r="I133" s="11">
        <f>data[[#This Row],[Cost per unit]]*data[[#This Row],[Units]]</f>
        <v>1211.76</v>
      </c>
    </row>
    <row r="134" spans="3:9" x14ac:dyDescent="0.25">
      <c r="C134" t="s">
        <v>41</v>
      </c>
      <c r="D134" t="s">
        <v>35</v>
      </c>
      <c r="E134" t="s">
        <v>27</v>
      </c>
      <c r="F134" s="4">
        <v>847</v>
      </c>
      <c r="G134" s="5">
        <v>129</v>
      </c>
      <c r="H134" s="11">
        <f>_xlfn.XLOOKUP(data[[#This Row],[Product]],products[Product],products[Cost per unit])</f>
        <v>16.73</v>
      </c>
      <c r="I134" s="11">
        <f>data[[#This Row],[Cost per unit]]*data[[#This Row],[Units]]</f>
        <v>2158.17</v>
      </c>
    </row>
    <row r="135" spans="3:9" x14ac:dyDescent="0.25">
      <c r="C135" t="s">
        <v>8</v>
      </c>
      <c r="D135" t="s">
        <v>35</v>
      </c>
      <c r="E135" t="s">
        <v>27</v>
      </c>
      <c r="F135" s="4">
        <v>4753</v>
      </c>
      <c r="G135" s="5">
        <v>300</v>
      </c>
      <c r="H135" s="11">
        <f>_xlfn.XLOOKUP(data[[#This Row],[Product]],products[Product],products[Cost per unit])</f>
        <v>16.73</v>
      </c>
      <c r="I135" s="11">
        <f>data[[#This Row],[Cost per unit]]*data[[#This Row],[Units]]</f>
        <v>5019</v>
      </c>
    </row>
    <row r="136" spans="3:9" x14ac:dyDescent="0.25">
      <c r="C136" t="s">
        <v>6</v>
      </c>
      <c r="D136" t="s">
        <v>38</v>
      </c>
      <c r="E136" t="s">
        <v>33</v>
      </c>
      <c r="F136" s="4">
        <v>959</v>
      </c>
      <c r="G136" s="5">
        <v>135</v>
      </c>
      <c r="H136" s="11">
        <f>_xlfn.XLOOKUP(data[[#This Row],[Product]],products[Product],products[Cost per unit])</f>
        <v>12.37</v>
      </c>
      <c r="I136" s="11">
        <f>data[[#This Row],[Cost per unit]]*data[[#This Row],[Units]]</f>
        <v>1669.9499999999998</v>
      </c>
    </row>
    <row r="137" spans="3:9" x14ac:dyDescent="0.25">
      <c r="C137" t="s">
        <v>7</v>
      </c>
      <c r="D137" t="s">
        <v>35</v>
      </c>
      <c r="E137" t="s">
        <v>24</v>
      </c>
      <c r="F137" s="4">
        <v>2793</v>
      </c>
      <c r="G137" s="5">
        <v>114</v>
      </c>
      <c r="H137" s="11">
        <f>_xlfn.XLOOKUP(data[[#This Row],[Product]],products[Product],products[Cost per unit])</f>
        <v>4.97</v>
      </c>
      <c r="I137" s="11">
        <f>data[[#This Row],[Cost per unit]]*data[[#This Row],[Units]]</f>
        <v>566.57999999999993</v>
      </c>
    </row>
    <row r="138" spans="3:9" x14ac:dyDescent="0.25">
      <c r="C138" t="s">
        <v>7</v>
      </c>
      <c r="D138" t="s">
        <v>35</v>
      </c>
      <c r="E138" t="s">
        <v>14</v>
      </c>
      <c r="F138" s="4">
        <v>4606</v>
      </c>
      <c r="G138" s="5">
        <v>63</v>
      </c>
      <c r="H138" s="11">
        <f>_xlfn.XLOOKUP(data[[#This Row],[Product]],products[Product],products[Cost per unit])</f>
        <v>11.7</v>
      </c>
      <c r="I138" s="11">
        <f>data[[#This Row],[Cost per unit]]*data[[#This Row],[Units]]</f>
        <v>737.09999999999991</v>
      </c>
    </row>
    <row r="139" spans="3:9" x14ac:dyDescent="0.25">
      <c r="C139" t="s">
        <v>7</v>
      </c>
      <c r="D139" t="s">
        <v>36</v>
      </c>
      <c r="E139" t="s">
        <v>29</v>
      </c>
      <c r="F139" s="4">
        <v>5551</v>
      </c>
      <c r="G139" s="5">
        <v>252</v>
      </c>
      <c r="H139" s="11">
        <f>_xlfn.XLOOKUP(data[[#This Row],[Product]],products[Product],products[Cost per unit])</f>
        <v>7.16</v>
      </c>
      <c r="I139" s="11">
        <f>data[[#This Row],[Cost per unit]]*data[[#This Row],[Units]]</f>
        <v>1804.32</v>
      </c>
    </row>
    <row r="140" spans="3:9" x14ac:dyDescent="0.25">
      <c r="C140" t="s">
        <v>10</v>
      </c>
      <c r="D140" t="s">
        <v>36</v>
      </c>
      <c r="E140" t="s">
        <v>32</v>
      </c>
      <c r="F140" s="4">
        <v>6657</v>
      </c>
      <c r="G140" s="5">
        <v>303</v>
      </c>
      <c r="H140" s="11">
        <f>_xlfn.XLOOKUP(data[[#This Row],[Product]],products[Product],products[Cost per unit])</f>
        <v>8.65</v>
      </c>
      <c r="I140" s="11">
        <f>data[[#This Row],[Cost per unit]]*data[[#This Row],[Units]]</f>
        <v>2620.9500000000003</v>
      </c>
    </row>
    <row r="141" spans="3:9" x14ac:dyDescent="0.25">
      <c r="C141" t="s">
        <v>7</v>
      </c>
      <c r="D141" t="s">
        <v>39</v>
      </c>
      <c r="E141" t="s">
        <v>17</v>
      </c>
      <c r="F141" s="4">
        <v>4438</v>
      </c>
      <c r="G141" s="5">
        <v>246</v>
      </c>
      <c r="H141" s="11">
        <f>_xlfn.XLOOKUP(data[[#This Row],[Product]],products[Product],products[Cost per unit])</f>
        <v>3.11</v>
      </c>
      <c r="I141" s="11">
        <f>data[[#This Row],[Cost per unit]]*data[[#This Row],[Units]]</f>
        <v>765.06</v>
      </c>
    </row>
    <row r="142" spans="3:9" x14ac:dyDescent="0.25">
      <c r="C142" t="s">
        <v>8</v>
      </c>
      <c r="D142" t="s">
        <v>38</v>
      </c>
      <c r="E142" t="s">
        <v>22</v>
      </c>
      <c r="F142" s="4">
        <v>168</v>
      </c>
      <c r="G142" s="5">
        <v>84</v>
      </c>
      <c r="H142" s="11">
        <f>_xlfn.XLOOKUP(data[[#This Row],[Product]],products[Product],products[Cost per unit])</f>
        <v>9.77</v>
      </c>
      <c r="I142" s="11">
        <f>data[[#This Row],[Cost per unit]]*data[[#This Row],[Units]]</f>
        <v>820.68</v>
      </c>
    </row>
    <row r="143" spans="3:9" x14ac:dyDescent="0.25">
      <c r="C143" t="s">
        <v>7</v>
      </c>
      <c r="D143" t="s">
        <v>34</v>
      </c>
      <c r="E143" t="s">
        <v>17</v>
      </c>
      <c r="F143" s="4">
        <v>7777</v>
      </c>
      <c r="G143" s="5">
        <v>39</v>
      </c>
      <c r="H143" s="11">
        <f>_xlfn.XLOOKUP(data[[#This Row],[Product]],products[Product],products[Cost per unit])</f>
        <v>3.11</v>
      </c>
      <c r="I143" s="11">
        <f>data[[#This Row],[Cost per unit]]*data[[#This Row],[Units]]</f>
        <v>121.28999999999999</v>
      </c>
    </row>
    <row r="144" spans="3:9" x14ac:dyDescent="0.25">
      <c r="C144" t="s">
        <v>5</v>
      </c>
      <c r="D144" t="s">
        <v>36</v>
      </c>
      <c r="E144" t="s">
        <v>17</v>
      </c>
      <c r="F144" s="4">
        <v>3339</v>
      </c>
      <c r="G144" s="5">
        <v>348</v>
      </c>
      <c r="H144" s="11">
        <f>_xlfn.XLOOKUP(data[[#This Row],[Product]],products[Product],products[Cost per unit])</f>
        <v>3.11</v>
      </c>
      <c r="I144" s="11">
        <f>data[[#This Row],[Cost per unit]]*data[[#This Row],[Units]]</f>
        <v>1082.28</v>
      </c>
    </row>
    <row r="145" spans="3:9" x14ac:dyDescent="0.25">
      <c r="C145" t="s">
        <v>7</v>
      </c>
      <c r="D145" t="s">
        <v>37</v>
      </c>
      <c r="E145" t="s">
        <v>33</v>
      </c>
      <c r="F145" s="4">
        <v>6391</v>
      </c>
      <c r="G145" s="5">
        <v>48</v>
      </c>
      <c r="H145" s="11">
        <f>_xlfn.XLOOKUP(data[[#This Row],[Product]],products[Product],products[Cost per unit])</f>
        <v>12.37</v>
      </c>
      <c r="I145" s="11">
        <f>data[[#This Row],[Cost per unit]]*data[[#This Row],[Units]]</f>
        <v>593.76</v>
      </c>
    </row>
    <row r="146" spans="3:9" x14ac:dyDescent="0.25">
      <c r="C146" t="s">
        <v>5</v>
      </c>
      <c r="D146" t="s">
        <v>37</v>
      </c>
      <c r="E146" t="s">
        <v>22</v>
      </c>
      <c r="F146" s="4">
        <v>518</v>
      </c>
      <c r="G146" s="5">
        <v>75</v>
      </c>
      <c r="H146" s="11">
        <f>_xlfn.XLOOKUP(data[[#This Row],[Product]],products[Product],products[Cost per unit])</f>
        <v>9.77</v>
      </c>
      <c r="I146" s="11">
        <f>data[[#This Row],[Cost per unit]]*data[[#This Row],[Units]]</f>
        <v>732.75</v>
      </c>
    </row>
    <row r="147" spans="3:9" x14ac:dyDescent="0.25">
      <c r="C147" t="s">
        <v>7</v>
      </c>
      <c r="D147" t="s">
        <v>38</v>
      </c>
      <c r="E147" t="s">
        <v>28</v>
      </c>
      <c r="F147" s="4">
        <v>5677</v>
      </c>
      <c r="G147" s="5">
        <v>258</v>
      </c>
      <c r="H147" s="11">
        <f>_xlfn.XLOOKUP(data[[#This Row],[Product]],products[Product],products[Cost per unit])</f>
        <v>10.38</v>
      </c>
      <c r="I147" s="11">
        <f>data[[#This Row],[Cost per unit]]*data[[#This Row],[Units]]</f>
        <v>2678.0400000000004</v>
      </c>
    </row>
    <row r="148" spans="3:9" x14ac:dyDescent="0.25">
      <c r="C148" t="s">
        <v>6</v>
      </c>
      <c r="D148" t="s">
        <v>39</v>
      </c>
      <c r="E148" t="s">
        <v>17</v>
      </c>
      <c r="F148" s="4">
        <v>6048</v>
      </c>
      <c r="G148" s="5">
        <v>27</v>
      </c>
      <c r="H148" s="11">
        <f>_xlfn.XLOOKUP(data[[#This Row],[Product]],products[Product],products[Cost per unit])</f>
        <v>3.11</v>
      </c>
      <c r="I148" s="11">
        <f>data[[#This Row],[Cost per unit]]*data[[#This Row],[Units]]</f>
        <v>83.97</v>
      </c>
    </row>
    <row r="149" spans="3:9" x14ac:dyDescent="0.25">
      <c r="C149" t="s">
        <v>8</v>
      </c>
      <c r="D149" t="s">
        <v>38</v>
      </c>
      <c r="E149" t="s">
        <v>32</v>
      </c>
      <c r="F149" s="4">
        <v>3752</v>
      </c>
      <c r="G149" s="5">
        <v>213</v>
      </c>
      <c r="H149" s="11">
        <f>_xlfn.XLOOKUP(data[[#This Row],[Product]],products[Product],products[Cost per unit])</f>
        <v>8.65</v>
      </c>
      <c r="I149" s="11">
        <f>data[[#This Row],[Cost per unit]]*data[[#This Row],[Units]]</f>
        <v>1842.45</v>
      </c>
    </row>
    <row r="150" spans="3:9" x14ac:dyDescent="0.25">
      <c r="C150" t="s">
        <v>5</v>
      </c>
      <c r="D150" t="s">
        <v>35</v>
      </c>
      <c r="E150" t="s">
        <v>29</v>
      </c>
      <c r="F150" s="4">
        <v>4480</v>
      </c>
      <c r="G150" s="5">
        <v>357</v>
      </c>
      <c r="H150" s="11">
        <f>_xlfn.XLOOKUP(data[[#This Row],[Product]],products[Product],products[Cost per unit])</f>
        <v>7.16</v>
      </c>
      <c r="I150" s="11">
        <f>data[[#This Row],[Cost per unit]]*data[[#This Row],[Units]]</f>
        <v>2556.12</v>
      </c>
    </row>
    <row r="151" spans="3:9" x14ac:dyDescent="0.25">
      <c r="C151" t="s">
        <v>9</v>
      </c>
      <c r="D151" t="s">
        <v>37</v>
      </c>
      <c r="E151" t="s">
        <v>4</v>
      </c>
      <c r="F151" s="4">
        <v>259</v>
      </c>
      <c r="G151" s="5">
        <v>207</v>
      </c>
      <c r="H151" s="11">
        <f>_xlfn.XLOOKUP(data[[#This Row],[Product]],products[Product],products[Cost per unit])</f>
        <v>11.88</v>
      </c>
      <c r="I151" s="11">
        <f>data[[#This Row],[Cost per unit]]*data[[#This Row],[Units]]</f>
        <v>2459.1600000000003</v>
      </c>
    </row>
    <row r="152" spans="3:9" x14ac:dyDescent="0.25">
      <c r="C152" t="s">
        <v>8</v>
      </c>
      <c r="D152" t="s">
        <v>37</v>
      </c>
      <c r="E152" t="s">
        <v>30</v>
      </c>
      <c r="F152" s="4">
        <v>42</v>
      </c>
      <c r="G152" s="5">
        <v>150</v>
      </c>
      <c r="H152" s="11">
        <f>_xlfn.XLOOKUP(data[[#This Row],[Product]],products[Product],products[Cost per unit])</f>
        <v>14.49</v>
      </c>
      <c r="I152" s="11">
        <f>data[[#This Row],[Cost per unit]]*data[[#This Row],[Units]]</f>
        <v>2173.5</v>
      </c>
    </row>
    <row r="153" spans="3:9" x14ac:dyDescent="0.25">
      <c r="C153" t="s">
        <v>41</v>
      </c>
      <c r="D153" t="s">
        <v>36</v>
      </c>
      <c r="E153" t="s">
        <v>26</v>
      </c>
      <c r="F153" s="4">
        <v>98</v>
      </c>
      <c r="G153" s="5">
        <v>204</v>
      </c>
      <c r="H153" s="11">
        <f>_xlfn.XLOOKUP(data[[#This Row],[Product]],products[Product],products[Cost per unit])</f>
        <v>5.6</v>
      </c>
      <c r="I153" s="11">
        <f>data[[#This Row],[Cost per unit]]*data[[#This Row],[Units]]</f>
        <v>1142.3999999999999</v>
      </c>
    </row>
    <row r="154" spans="3:9" x14ac:dyDescent="0.25">
      <c r="C154" t="s">
        <v>7</v>
      </c>
      <c r="D154" t="s">
        <v>35</v>
      </c>
      <c r="E154" t="s">
        <v>27</v>
      </c>
      <c r="F154" s="4">
        <v>2478</v>
      </c>
      <c r="G154" s="5">
        <v>21</v>
      </c>
      <c r="H154" s="11">
        <f>_xlfn.XLOOKUP(data[[#This Row],[Product]],products[Product],products[Cost per unit])</f>
        <v>16.73</v>
      </c>
      <c r="I154" s="11">
        <f>data[[#This Row],[Cost per unit]]*data[[#This Row],[Units]]</f>
        <v>351.33</v>
      </c>
    </row>
    <row r="155" spans="3:9" x14ac:dyDescent="0.25">
      <c r="C155" t="s">
        <v>41</v>
      </c>
      <c r="D155" t="s">
        <v>34</v>
      </c>
      <c r="E155" t="s">
        <v>33</v>
      </c>
      <c r="F155" s="4">
        <v>7847</v>
      </c>
      <c r="G155" s="5">
        <v>174</v>
      </c>
      <c r="H155" s="11">
        <f>_xlfn.XLOOKUP(data[[#This Row],[Product]],products[Product],products[Cost per unit])</f>
        <v>12.37</v>
      </c>
      <c r="I155" s="11">
        <f>data[[#This Row],[Cost per unit]]*data[[#This Row],[Units]]</f>
        <v>2152.3799999999997</v>
      </c>
    </row>
    <row r="156" spans="3:9" x14ac:dyDescent="0.25">
      <c r="C156" t="s">
        <v>2</v>
      </c>
      <c r="D156" t="s">
        <v>37</v>
      </c>
      <c r="E156" t="s">
        <v>17</v>
      </c>
      <c r="F156" s="4">
        <v>9926</v>
      </c>
      <c r="G156" s="5">
        <v>201</v>
      </c>
      <c r="H156" s="11">
        <f>_xlfn.XLOOKUP(data[[#This Row],[Product]],products[Product],products[Cost per unit])</f>
        <v>3.11</v>
      </c>
      <c r="I156" s="11">
        <f>data[[#This Row],[Cost per unit]]*data[[#This Row],[Units]]</f>
        <v>625.11</v>
      </c>
    </row>
    <row r="157" spans="3:9" x14ac:dyDescent="0.25">
      <c r="C157" t="s">
        <v>8</v>
      </c>
      <c r="D157" t="s">
        <v>38</v>
      </c>
      <c r="E157" t="s">
        <v>13</v>
      </c>
      <c r="F157" s="4">
        <v>819</v>
      </c>
      <c r="G157" s="5">
        <v>510</v>
      </c>
      <c r="H157" s="11">
        <f>_xlfn.XLOOKUP(data[[#This Row],[Product]],products[Product],products[Cost per unit])</f>
        <v>9.33</v>
      </c>
      <c r="I157" s="11">
        <f>data[[#This Row],[Cost per unit]]*data[[#This Row],[Units]]</f>
        <v>4758.3</v>
      </c>
    </row>
    <row r="158" spans="3:9" x14ac:dyDescent="0.25">
      <c r="C158" t="s">
        <v>6</v>
      </c>
      <c r="D158" t="s">
        <v>39</v>
      </c>
      <c r="E158" t="s">
        <v>29</v>
      </c>
      <c r="F158" s="4">
        <v>3052</v>
      </c>
      <c r="G158" s="5">
        <v>378</v>
      </c>
      <c r="H158" s="11">
        <f>_xlfn.XLOOKUP(data[[#This Row],[Product]],products[Product],products[Cost per unit])</f>
        <v>7.16</v>
      </c>
      <c r="I158" s="11">
        <f>data[[#This Row],[Cost per unit]]*data[[#This Row],[Units]]</f>
        <v>2706.48</v>
      </c>
    </row>
    <row r="159" spans="3:9" x14ac:dyDescent="0.25">
      <c r="C159" t="s">
        <v>9</v>
      </c>
      <c r="D159" t="s">
        <v>34</v>
      </c>
      <c r="E159" t="s">
        <v>21</v>
      </c>
      <c r="F159" s="4">
        <v>6832</v>
      </c>
      <c r="G159" s="5">
        <v>27</v>
      </c>
      <c r="H159" s="11">
        <f>_xlfn.XLOOKUP(data[[#This Row],[Product]],products[Product],products[Cost per unit])</f>
        <v>9</v>
      </c>
      <c r="I159" s="11">
        <f>data[[#This Row],[Cost per unit]]*data[[#This Row],[Units]]</f>
        <v>243</v>
      </c>
    </row>
    <row r="160" spans="3:9" x14ac:dyDescent="0.25">
      <c r="C160" t="s">
        <v>2</v>
      </c>
      <c r="D160" t="s">
        <v>39</v>
      </c>
      <c r="E160" t="s">
        <v>16</v>
      </c>
      <c r="F160" s="4">
        <v>2016</v>
      </c>
      <c r="G160" s="5">
        <v>117</v>
      </c>
      <c r="H160" s="11">
        <f>_xlfn.XLOOKUP(data[[#This Row],[Product]],products[Product],products[Cost per unit])</f>
        <v>8.7899999999999991</v>
      </c>
      <c r="I160" s="11">
        <f>data[[#This Row],[Cost per unit]]*data[[#This Row],[Units]]</f>
        <v>1028.4299999999998</v>
      </c>
    </row>
    <row r="161" spans="3:9" x14ac:dyDescent="0.25">
      <c r="C161" t="s">
        <v>6</v>
      </c>
      <c r="D161" t="s">
        <v>38</v>
      </c>
      <c r="E161" t="s">
        <v>21</v>
      </c>
      <c r="F161" s="4">
        <v>7322</v>
      </c>
      <c r="G161" s="5">
        <v>36</v>
      </c>
      <c r="H161" s="11">
        <f>_xlfn.XLOOKUP(data[[#This Row],[Product]],products[Product],products[Cost per unit])</f>
        <v>9</v>
      </c>
      <c r="I161" s="11">
        <f>data[[#This Row],[Cost per unit]]*data[[#This Row],[Units]]</f>
        <v>324</v>
      </c>
    </row>
    <row r="162" spans="3:9" x14ac:dyDescent="0.25">
      <c r="C162" t="s">
        <v>8</v>
      </c>
      <c r="D162" t="s">
        <v>35</v>
      </c>
      <c r="E162" t="s">
        <v>33</v>
      </c>
      <c r="F162" s="4">
        <v>357</v>
      </c>
      <c r="G162" s="5">
        <v>126</v>
      </c>
      <c r="H162" s="11">
        <f>_xlfn.XLOOKUP(data[[#This Row],[Product]],products[Product],products[Cost per unit])</f>
        <v>12.37</v>
      </c>
      <c r="I162" s="11">
        <f>data[[#This Row],[Cost per unit]]*data[[#This Row],[Units]]</f>
        <v>1558.62</v>
      </c>
    </row>
    <row r="163" spans="3:9" x14ac:dyDescent="0.25">
      <c r="C163" t="s">
        <v>9</v>
      </c>
      <c r="D163" t="s">
        <v>39</v>
      </c>
      <c r="E163" t="s">
        <v>25</v>
      </c>
      <c r="F163" s="4">
        <v>3192</v>
      </c>
      <c r="G163" s="5">
        <v>72</v>
      </c>
      <c r="H163" s="11">
        <f>_xlfn.XLOOKUP(data[[#This Row],[Product]],products[Product],products[Cost per unit])</f>
        <v>13.15</v>
      </c>
      <c r="I163" s="11">
        <f>data[[#This Row],[Cost per unit]]*data[[#This Row],[Units]]</f>
        <v>946.80000000000007</v>
      </c>
    </row>
    <row r="164" spans="3:9" x14ac:dyDescent="0.25">
      <c r="C164" t="s">
        <v>7</v>
      </c>
      <c r="D164" t="s">
        <v>36</v>
      </c>
      <c r="E164" t="s">
        <v>22</v>
      </c>
      <c r="F164" s="4">
        <v>8435</v>
      </c>
      <c r="G164" s="5">
        <v>42</v>
      </c>
      <c r="H164" s="11">
        <f>_xlfn.XLOOKUP(data[[#This Row],[Product]],products[Product],products[Cost per unit])</f>
        <v>9.77</v>
      </c>
      <c r="I164" s="11">
        <f>data[[#This Row],[Cost per unit]]*data[[#This Row],[Units]]</f>
        <v>410.34</v>
      </c>
    </row>
    <row r="165" spans="3:9" x14ac:dyDescent="0.25">
      <c r="C165" t="s">
        <v>40</v>
      </c>
      <c r="D165" t="s">
        <v>39</v>
      </c>
      <c r="E165" t="s">
        <v>29</v>
      </c>
      <c r="F165" s="4">
        <v>0</v>
      </c>
      <c r="G165" s="5">
        <v>135</v>
      </c>
      <c r="H165" s="11">
        <f>_xlfn.XLOOKUP(data[[#This Row],[Product]],products[Product],products[Cost per unit])</f>
        <v>7.16</v>
      </c>
      <c r="I165" s="11">
        <f>data[[#This Row],[Cost per unit]]*data[[#This Row],[Units]]</f>
        <v>966.6</v>
      </c>
    </row>
    <row r="166" spans="3:9" x14ac:dyDescent="0.25">
      <c r="C166" t="s">
        <v>7</v>
      </c>
      <c r="D166" t="s">
        <v>34</v>
      </c>
      <c r="E166" t="s">
        <v>24</v>
      </c>
      <c r="F166" s="4">
        <v>8862</v>
      </c>
      <c r="G166" s="5">
        <v>189</v>
      </c>
      <c r="H166" s="11">
        <f>_xlfn.XLOOKUP(data[[#This Row],[Product]],products[Product],products[Cost per unit])</f>
        <v>4.97</v>
      </c>
      <c r="I166" s="11">
        <f>data[[#This Row],[Cost per unit]]*data[[#This Row],[Units]]</f>
        <v>939.32999999999993</v>
      </c>
    </row>
    <row r="167" spans="3:9" x14ac:dyDescent="0.25">
      <c r="C167" t="s">
        <v>6</v>
      </c>
      <c r="D167" t="s">
        <v>37</v>
      </c>
      <c r="E167" t="s">
        <v>28</v>
      </c>
      <c r="F167" s="4">
        <v>3556</v>
      </c>
      <c r="G167" s="5">
        <v>459</v>
      </c>
      <c r="H167" s="11">
        <f>_xlfn.XLOOKUP(data[[#This Row],[Product]],products[Product],products[Cost per unit])</f>
        <v>10.38</v>
      </c>
      <c r="I167" s="11">
        <f>data[[#This Row],[Cost per unit]]*data[[#This Row],[Units]]</f>
        <v>4764.42</v>
      </c>
    </row>
    <row r="168" spans="3:9" x14ac:dyDescent="0.25">
      <c r="C168" t="s">
        <v>5</v>
      </c>
      <c r="D168" t="s">
        <v>34</v>
      </c>
      <c r="E168" t="s">
        <v>15</v>
      </c>
      <c r="F168" s="4">
        <v>7280</v>
      </c>
      <c r="G168" s="5">
        <v>201</v>
      </c>
      <c r="H168" s="11">
        <f>_xlfn.XLOOKUP(data[[#This Row],[Product]],products[Product],products[Cost per unit])</f>
        <v>11.73</v>
      </c>
      <c r="I168" s="11">
        <f>data[[#This Row],[Cost per unit]]*data[[#This Row],[Units]]</f>
        <v>2357.73</v>
      </c>
    </row>
    <row r="169" spans="3:9" x14ac:dyDescent="0.25">
      <c r="C169" t="s">
        <v>6</v>
      </c>
      <c r="D169" t="s">
        <v>34</v>
      </c>
      <c r="E169" t="s">
        <v>30</v>
      </c>
      <c r="F169" s="4">
        <v>3402</v>
      </c>
      <c r="G169" s="5">
        <v>366</v>
      </c>
      <c r="H169" s="11">
        <f>_xlfn.XLOOKUP(data[[#This Row],[Product]],products[Product],products[Cost per unit])</f>
        <v>14.49</v>
      </c>
      <c r="I169" s="11">
        <f>data[[#This Row],[Cost per unit]]*data[[#This Row],[Units]]</f>
        <v>5303.34</v>
      </c>
    </row>
    <row r="170" spans="3:9" x14ac:dyDescent="0.25">
      <c r="C170" t="s">
        <v>3</v>
      </c>
      <c r="D170" t="s">
        <v>37</v>
      </c>
      <c r="E170" t="s">
        <v>29</v>
      </c>
      <c r="F170" s="4">
        <v>4592</v>
      </c>
      <c r="G170" s="5">
        <v>324</v>
      </c>
      <c r="H170" s="11">
        <f>_xlfn.XLOOKUP(data[[#This Row],[Product]],products[Product],products[Cost per unit])</f>
        <v>7.16</v>
      </c>
      <c r="I170" s="11">
        <f>data[[#This Row],[Cost per unit]]*data[[#This Row],[Units]]</f>
        <v>2319.84</v>
      </c>
    </row>
    <row r="171" spans="3:9" x14ac:dyDescent="0.25">
      <c r="C171" t="s">
        <v>9</v>
      </c>
      <c r="D171" t="s">
        <v>35</v>
      </c>
      <c r="E171" t="s">
        <v>15</v>
      </c>
      <c r="F171" s="4">
        <v>7833</v>
      </c>
      <c r="G171" s="5">
        <v>243</v>
      </c>
      <c r="H171" s="11">
        <f>_xlfn.XLOOKUP(data[[#This Row],[Product]],products[Product],products[Cost per unit])</f>
        <v>11.73</v>
      </c>
      <c r="I171" s="11">
        <f>data[[#This Row],[Cost per unit]]*data[[#This Row],[Units]]</f>
        <v>2850.3900000000003</v>
      </c>
    </row>
    <row r="172" spans="3:9" x14ac:dyDescent="0.25">
      <c r="C172" t="s">
        <v>2</v>
      </c>
      <c r="D172" t="s">
        <v>39</v>
      </c>
      <c r="E172" t="s">
        <v>21</v>
      </c>
      <c r="F172" s="4">
        <v>7651</v>
      </c>
      <c r="G172" s="5">
        <v>213</v>
      </c>
      <c r="H172" s="11">
        <f>_xlfn.XLOOKUP(data[[#This Row],[Product]],products[Product],products[Cost per unit])</f>
        <v>9</v>
      </c>
      <c r="I172" s="11">
        <f>data[[#This Row],[Cost per unit]]*data[[#This Row],[Units]]</f>
        <v>1917</v>
      </c>
    </row>
    <row r="173" spans="3:9" x14ac:dyDescent="0.25">
      <c r="C173" t="s">
        <v>40</v>
      </c>
      <c r="D173" t="s">
        <v>35</v>
      </c>
      <c r="E173" t="s">
        <v>30</v>
      </c>
      <c r="F173" s="4">
        <v>2275</v>
      </c>
      <c r="G173" s="5">
        <v>447</v>
      </c>
      <c r="H173" s="11">
        <f>_xlfn.XLOOKUP(data[[#This Row],[Product]],products[Product],products[Cost per unit])</f>
        <v>14.49</v>
      </c>
      <c r="I173" s="11">
        <f>data[[#This Row],[Cost per unit]]*data[[#This Row],[Units]]</f>
        <v>6477.03</v>
      </c>
    </row>
    <row r="174" spans="3:9" x14ac:dyDescent="0.25">
      <c r="C174" t="s">
        <v>40</v>
      </c>
      <c r="D174" t="s">
        <v>38</v>
      </c>
      <c r="E174" t="s">
        <v>13</v>
      </c>
      <c r="F174" s="4">
        <v>5670</v>
      </c>
      <c r="G174" s="5">
        <v>297</v>
      </c>
      <c r="H174" s="11">
        <f>_xlfn.XLOOKUP(data[[#This Row],[Product]],products[Product],products[Cost per unit])</f>
        <v>9.33</v>
      </c>
      <c r="I174" s="11">
        <f>data[[#This Row],[Cost per unit]]*data[[#This Row],[Units]]</f>
        <v>2771.01</v>
      </c>
    </row>
    <row r="175" spans="3:9" x14ac:dyDescent="0.25">
      <c r="C175" t="s">
        <v>7</v>
      </c>
      <c r="D175" t="s">
        <v>35</v>
      </c>
      <c r="E175" t="s">
        <v>16</v>
      </c>
      <c r="F175" s="4">
        <v>2135</v>
      </c>
      <c r="G175" s="5">
        <v>27</v>
      </c>
      <c r="H175" s="11">
        <f>_xlfn.XLOOKUP(data[[#This Row],[Product]],products[Product],products[Cost per unit])</f>
        <v>8.7899999999999991</v>
      </c>
      <c r="I175" s="11">
        <f>data[[#This Row],[Cost per unit]]*data[[#This Row],[Units]]</f>
        <v>237.32999999999998</v>
      </c>
    </row>
    <row r="176" spans="3:9" x14ac:dyDescent="0.25">
      <c r="C176" t="s">
        <v>40</v>
      </c>
      <c r="D176" t="s">
        <v>34</v>
      </c>
      <c r="E176" t="s">
        <v>23</v>
      </c>
      <c r="F176" s="4">
        <v>2779</v>
      </c>
      <c r="G176" s="5">
        <v>75</v>
      </c>
      <c r="H176" s="11">
        <f>_xlfn.XLOOKUP(data[[#This Row],[Product]],products[Product],products[Cost per unit])</f>
        <v>6.49</v>
      </c>
      <c r="I176" s="11">
        <f>data[[#This Row],[Cost per unit]]*data[[#This Row],[Units]]</f>
        <v>486.75</v>
      </c>
    </row>
    <row r="177" spans="3:9" x14ac:dyDescent="0.25">
      <c r="C177" t="s">
        <v>10</v>
      </c>
      <c r="D177" t="s">
        <v>39</v>
      </c>
      <c r="E177" t="s">
        <v>33</v>
      </c>
      <c r="F177" s="4">
        <v>12950</v>
      </c>
      <c r="G177" s="5">
        <v>30</v>
      </c>
      <c r="H177" s="11">
        <f>_xlfn.XLOOKUP(data[[#This Row],[Product]],products[Product],products[Cost per unit])</f>
        <v>12.37</v>
      </c>
      <c r="I177" s="11">
        <f>data[[#This Row],[Cost per unit]]*data[[#This Row],[Units]]</f>
        <v>371.09999999999997</v>
      </c>
    </row>
    <row r="178" spans="3:9" x14ac:dyDescent="0.25">
      <c r="C178" t="s">
        <v>7</v>
      </c>
      <c r="D178" t="s">
        <v>36</v>
      </c>
      <c r="E178" t="s">
        <v>18</v>
      </c>
      <c r="F178" s="4">
        <v>2646</v>
      </c>
      <c r="G178" s="5">
        <v>177</v>
      </c>
      <c r="H178" s="11">
        <f>_xlfn.XLOOKUP(data[[#This Row],[Product]],products[Product],products[Cost per unit])</f>
        <v>6.47</v>
      </c>
      <c r="I178" s="11">
        <f>data[[#This Row],[Cost per unit]]*data[[#This Row],[Units]]</f>
        <v>1145.19</v>
      </c>
    </row>
    <row r="179" spans="3:9" x14ac:dyDescent="0.25">
      <c r="C179" t="s">
        <v>40</v>
      </c>
      <c r="D179" t="s">
        <v>34</v>
      </c>
      <c r="E179" t="s">
        <v>33</v>
      </c>
      <c r="F179" s="4">
        <v>3794</v>
      </c>
      <c r="G179" s="5">
        <v>159</v>
      </c>
      <c r="H179" s="11">
        <f>_xlfn.XLOOKUP(data[[#This Row],[Product]],products[Product],products[Cost per unit])</f>
        <v>12.37</v>
      </c>
      <c r="I179" s="11">
        <f>data[[#This Row],[Cost per unit]]*data[[#This Row],[Units]]</f>
        <v>1966.83</v>
      </c>
    </row>
    <row r="180" spans="3:9" x14ac:dyDescent="0.25">
      <c r="C180" t="s">
        <v>3</v>
      </c>
      <c r="D180" t="s">
        <v>35</v>
      </c>
      <c r="E180" t="s">
        <v>33</v>
      </c>
      <c r="F180" s="4">
        <v>819</v>
      </c>
      <c r="G180" s="5">
        <v>306</v>
      </c>
      <c r="H180" s="11">
        <f>_xlfn.XLOOKUP(data[[#This Row],[Product]],products[Product],products[Cost per unit])</f>
        <v>12.37</v>
      </c>
      <c r="I180" s="11">
        <f>data[[#This Row],[Cost per unit]]*data[[#This Row],[Units]]</f>
        <v>3785.22</v>
      </c>
    </row>
    <row r="181" spans="3:9" x14ac:dyDescent="0.25">
      <c r="C181" t="s">
        <v>3</v>
      </c>
      <c r="D181" t="s">
        <v>34</v>
      </c>
      <c r="E181" t="s">
        <v>20</v>
      </c>
      <c r="F181" s="4">
        <v>2583</v>
      </c>
      <c r="G181" s="5">
        <v>18</v>
      </c>
      <c r="H181" s="11">
        <f>_xlfn.XLOOKUP(data[[#This Row],[Product]],products[Product],products[Cost per unit])</f>
        <v>10.62</v>
      </c>
      <c r="I181" s="11">
        <f>data[[#This Row],[Cost per unit]]*data[[#This Row],[Units]]</f>
        <v>191.16</v>
      </c>
    </row>
    <row r="182" spans="3:9" x14ac:dyDescent="0.25">
      <c r="C182" t="s">
        <v>7</v>
      </c>
      <c r="D182" t="s">
        <v>35</v>
      </c>
      <c r="E182" t="s">
        <v>19</v>
      </c>
      <c r="F182" s="4">
        <v>4585</v>
      </c>
      <c r="G182" s="5">
        <v>240</v>
      </c>
      <c r="H182" s="11">
        <f>_xlfn.XLOOKUP(data[[#This Row],[Product]],products[Product],products[Cost per unit])</f>
        <v>7.64</v>
      </c>
      <c r="I182" s="11">
        <f>data[[#This Row],[Cost per unit]]*data[[#This Row],[Units]]</f>
        <v>1833.6</v>
      </c>
    </row>
    <row r="183" spans="3:9" x14ac:dyDescent="0.25">
      <c r="C183" t="s">
        <v>5</v>
      </c>
      <c r="D183" t="s">
        <v>34</v>
      </c>
      <c r="E183" t="s">
        <v>33</v>
      </c>
      <c r="F183" s="4">
        <v>1652</v>
      </c>
      <c r="G183" s="5">
        <v>93</v>
      </c>
      <c r="H183" s="11">
        <f>_xlfn.XLOOKUP(data[[#This Row],[Product]],products[Product],products[Cost per unit])</f>
        <v>12.37</v>
      </c>
      <c r="I183" s="11">
        <f>data[[#This Row],[Cost per unit]]*data[[#This Row],[Units]]</f>
        <v>1150.4099999999999</v>
      </c>
    </row>
    <row r="184" spans="3:9" x14ac:dyDescent="0.25">
      <c r="C184" t="s">
        <v>10</v>
      </c>
      <c r="D184" t="s">
        <v>34</v>
      </c>
      <c r="E184" t="s">
        <v>26</v>
      </c>
      <c r="F184" s="4">
        <v>4991</v>
      </c>
      <c r="G184" s="5">
        <v>9</v>
      </c>
      <c r="H184" s="11">
        <f>_xlfn.XLOOKUP(data[[#This Row],[Product]],products[Product],products[Cost per unit])</f>
        <v>5.6</v>
      </c>
      <c r="I184" s="11">
        <f>data[[#This Row],[Cost per unit]]*data[[#This Row],[Units]]</f>
        <v>50.4</v>
      </c>
    </row>
    <row r="185" spans="3:9" x14ac:dyDescent="0.25">
      <c r="C185" t="s">
        <v>8</v>
      </c>
      <c r="D185" t="s">
        <v>34</v>
      </c>
      <c r="E185" t="s">
        <v>16</v>
      </c>
      <c r="F185" s="4">
        <v>2009</v>
      </c>
      <c r="G185" s="5">
        <v>219</v>
      </c>
      <c r="H185" s="11">
        <f>_xlfn.XLOOKUP(data[[#This Row],[Product]],products[Product],products[Cost per unit])</f>
        <v>8.7899999999999991</v>
      </c>
      <c r="I185" s="11">
        <f>data[[#This Row],[Cost per unit]]*data[[#This Row],[Units]]</f>
        <v>1925.0099999999998</v>
      </c>
    </row>
    <row r="186" spans="3:9" x14ac:dyDescent="0.25">
      <c r="C186" t="s">
        <v>2</v>
      </c>
      <c r="D186" t="s">
        <v>39</v>
      </c>
      <c r="E186" t="s">
        <v>22</v>
      </c>
      <c r="F186" s="4">
        <v>1568</v>
      </c>
      <c r="G186" s="5">
        <v>141</v>
      </c>
      <c r="H186" s="11">
        <f>_xlfn.XLOOKUP(data[[#This Row],[Product]],products[Product],products[Cost per unit])</f>
        <v>9.77</v>
      </c>
      <c r="I186" s="11">
        <f>data[[#This Row],[Cost per unit]]*data[[#This Row],[Units]]</f>
        <v>1377.57</v>
      </c>
    </row>
    <row r="187" spans="3:9" x14ac:dyDescent="0.25">
      <c r="C187" t="s">
        <v>41</v>
      </c>
      <c r="D187" t="s">
        <v>37</v>
      </c>
      <c r="E187" t="s">
        <v>20</v>
      </c>
      <c r="F187" s="4">
        <v>3388</v>
      </c>
      <c r="G187" s="5">
        <v>123</v>
      </c>
      <c r="H187" s="11">
        <f>_xlfn.XLOOKUP(data[[#This Row],[Product]],products[Product],products[Cost per unit])</f>
        <v>10.62</v>
      </c>
      <c r="I187" s="11">
        <f>data[[#This Row],[Cost per unit]]*data[[#This Row],[Units]]</f>
        <v>1306.26</v>
      </c>
    </row>
    <row r="188" spans="3:9" x14ac:dyDescent="0.25">
      <c r="C188" t="s">
        <v>40</v>
      </c>
      <c r="D188" t="s">
        <v>38</v>
      </c>
      <c r="E188" t="s">
        <v>24</v>
      </c>
      <c r="F188" s="4">
        <v>623</v>
      </c>
      <c r="G188" s="5">
        <v>51</v>
      </c>
      <c r="H188" s="11">
        <f>_xlfn.XLOOKUP(data[[#This Row],[Product]],products[Product],products[Cost per unit])</f>
        <v>4.97</v>
      </c>
      <c r="I188" s="11">
        <f>data[[#This Row],[Cost per unit]]*data[[#This Row],[Units]]</f>
        <v>253.47</v>
      </c>
    </row>
    <row r="189" spans="3:9" x14ac:dyDescent="0.25">
      <c r="C189" t="s">
        <v>6</v>
      </c>
      <c r="D189" t="s">
        <v>36</v>
      </c>
      <c r="E189" t="s">
        <v>4</v>
      </c>
      <c r="F189" s="4">
        <v>10073</v>
      </c>
      <c r="G189" s="5">
        <v>120</v>
      </c>
      <c r="H189" s="11">
        <f>_xlfn.XLOOKUP(data[[#This Row],[Product]],products[Product],products[Cost per unit])</f>
        <v>11.88</v>
      </c>
      <c r="I189" s="11">
        <f>data[[#This Row],[Cost per unit]]*data[[#This Row],[Units]]</f>
        <v>1425.6000000000001</v>
      </c>
    </row>
    <row r="190" spans="3:9" x14ac:dyDescent="0.25">
      <c r="C190" t="s">
        <v>8</v>
      </c>
      <c r="D190" t="s">
        <v>39</v>
      </c>
      <c r="E190" t="s">
        <v>26</v>
      </c>
      <c r="F190" s="4">
        <v>1561</v>
      </c>
      <c r="G190" s="5">
        <v>27</v>
      </c>
      <c r="H190" s="11">
        <f>_xlfn.XLOOKUP(data[[#This Row],[Product]],products[Product],products[Cost per unit])</f>
        <v>5.6</v>
      </c>
      <c r="I190" s="11">
        <f>data[[#This Row],[Cost per unit]]*data[[#This Row],[Units]]</f>
        <v>151.19999999999999</v>
      </c>
    </row>
    <row r="191" spans="3:9" x14ac:dyDescent="0.25">
      <c r="C191" t="s">
        <v>9</v>
      </c>
      <c r="D191" t="s">
        <v>36</v>
      </c>
      <c r="E191" t="s">
        <v>27</v>
      </c>
      <c r="F191" s="4">
        <v>11522</v>
      </c>
      <c r="G191" s="5">
        <v>204</v>
      </c>
      <c r="H191" s="11">
        <f>_xlfn.XLOOKUP(data[[#This Row],[Product]],products[Product],products[Cost per unit])</f>
        <v>16.73</v>
      </c>
      <c r="I191" s="11">
        <f>data[[#This Row],[Cost per unit]]*data[[#This Row],[Units]]</f>
        <v>3412.92</v>
      </c>
    </row>
    <row r="192" spans="3:9" x14ac:dyDescent="0.25">
      <c r="C192" t="s">
        <v>6</v>
      </c>
      <c r="D192" t="s">
        <v>38</v>
      </c>
      <c r="E192" t="s">
        <v>13</v>
      </c>
      <c r="F192" s="4">
        <v>2317</v>
      </c>
      <c r="G192" s="5">
        <v>123</v>
      </c>
      <c r="H192" s="11">
        <f>_xlfn.XLOOKUP(data[[#This Row],[Product]],products[Product],products[Cost per unit])</f>
        <v>9.33</v>
      </c>
      <c r="I192" s="11">
        <f>data[[#This Row],[Cost per unit]]*data[[#This Row],[Units]]</f>
        <v>1147.5899999999999</v>
      </c>
    </row>
    <row r="193" spans="3:9" x14ac:dyDescent="0.25">
      <c r="C193" t="s">
        <v>10</v>
      </c>
      <c r="D193" t="s">
        <v>37</v>
      </c>
      <c r="E193" t="s">
        <v>28</v>
      </c>
      <c r="F193" s="4">
        <v>3059</v>
      </c>
      <c r="G193" s="5">
        <v>27</v>
      </c>
      <c r="H193" s="11">
        <f>_xlfn.XLOOKUP(data[[#This Row],[Product]],products[Product],products[Cost per unit])</f>
        <v>10.38</v>
      </c>
      <c r="I193" s="11">
        <f>data[[#This Row],[Cost per unit]]*data[[#This Row],[Units]]</f>
        <v>280.26000000000005</v>
      </c>
    </row>
    <row r="194" spans="3:9" x14ac:dyDescent="0.25">
      <c r="C194" t="s">
        <v>41</v>
      </c>
      <c r="D194" t="s">
        <v>37</v>
      </c>
      <c r="E194" t="s">
        <v>26</v>
      </c>
      <c r="F194" s="4">
        <v>2324</v>
      </c>
      <c r="G194" s="5">
        <v>177</v>
      </c>
      <c r="H194" s="11">
        <f>_xlfn.XLOOKUP(data[[#This Row],[Product]],products[Product],products[Cost per unit])</f>
        <v>5.6</v>
      </c>
      <c r="I194" s="11">
        <f>data[[#This Row],[Cost per unit]]*data[[#This Row],[Units]]</f>
        <v>991.19999999999993</v>
      </c>
    </row>
    <row r="195" spans="3:9" x14ac:dyDescent="0.25">
      <c r="C195" t="s">
        <v>3</v>
      </c>
      <c r="D195" t="s">
        <v>39</v>
      </c>
      <c r="E195" t="s">
        <v>26</v>
      </c>
      <c r="F195" s="4">
        <v>4956</v>
      </c>
      <c r="G195" s="5">
        <v>171</v>
      </c>
      <c r="H195" s="11">
        <f>_xlfn.XLOOKUP(data[[#This Row],[Product]],products[Product],products[Cost per unit])</f>
        <v>5.6</v>
      </c>
      <c r="I195" s="11">
        <f>data[[#This Row],[Cost per unit]]*data[[#This Row],[Units]]</f>
        <v>957.59999999999991</v>
      </c>
    </row>
    <row r="196" spans="3:9" x14ac:dyDescent="0.25">
      <c r="C196" t="s">
        <v>10</v>
      </c>
      <c r="D196" t="s">
        <v>34</v>
      </c>
      <c r="E196" t="s">
        <v>19</v>
      </c>
      <c r="F196" s="4">
        <v>5355</v>
      </c>
      <c r="G196" s="5">
        <v>204</v>
      </c>
      <c r="H196" s="11">
        <f>_xlfn.XLOOKUP(data[[#This Row],[Product]],products[Product],products[Cost per unit])</f>
        <v>7.64</v>
      </c>
      <c r="I196" s="11">
        <f>data[[#This Row],[Cost per unit]]*data[[#This Row],[Units]]</f>
        <v>1558.56</v>
      </c>
    </row>
    <row r="197" spans="3:9" x14ac:dyDescent="0.25">
      <c r="C197" t="s">
        <v>3</v>
      </c>
      <c r="D197" t="s">
        <v>34</v>
      </c>
      <c r="E197" t="s">
        <v>14</v>
      </c>
      <c r="F197" s="4">
        <v>7259</v>
      </c>
      <c r="G197" s="5">
        <v>276</v>
      </c>
      <c r="H197" s="11">
        <f>_xlfn.XLOOKUP(data[[#This Row],[Product]],products[Product],products[Cost per unit])</f>
        <v>11.7</v>
      </c>
      <c r="I197" s="11">
        <f>data[[#This Row],[Cost per unit]]*data[[#This Row],[Units]]</f>
        <v>3229.2</v>
      </c>
    </row>
    <row r="198" spans="3:9" x14ac:dyDescent="0.25">
      <c r="C198" t="s">
        <v>8</v>
      </c>
      <c r="D198" t="s">
        <v>37</v>
      </c>
      <c r="E198" t="s">
        <v>26</v>
      </c>
      <c r="F198" s="4">
        <v>6279</v>
      </c>
      <c r="G198" s="5">
        <v>45</v>
      </c>
      <c r="H198" s="11">
        <f>_xlfn.XLOOKUP(data[[#This Row],[Product]],products[Product],products[Cost per unit])</f>
        <v>5.6</v>
      </c>
      <c r="I198" s="11">
        <f>data[[#This Row],[Cost per unit]]*data[[#This Row],[Units]]</f>
        <v>251.99999999999997</v>
      </c>
    </row>
    <row r="199" spans="3:9" x14ac:dyDescent="0.25">
      <c r="C199" t="s">
        <v>40</v>
      </c>
      <c r="D199" t="s">
        <v>38</v>
      </c>
      <c r="E199" t="s">
        <v>29</v>
      </c>
      <c r="F199" s="4">
        <v>2541</v>
      </c>
      <c r="G199" s="5">
        <v>45</v>
      </c>
      <c r="H199" s="11">
        <f>_xlfn.XLOOKUP(data[[#This Row],[Product]],products[Product],products[Cost per unit])</f>
        <v>7.16</v>
      </c>
      <c r="I199" s="11">
        <f>data[[#This Row],[Cost per unit]]*data[[#This Row],[Units]]</f>
        <v>322.2</v>
      </c>
    </row>
    <row r="200" spans="3:9" x14ac:dyDescent="0.25">
      <c r="C200" t="s">
        <v>6</v>
      </c>
      <c r="D200" t="s">
        <v>35</v>
      </c>
      <c r="E200" t="s">
        <v>27</v>
      </c>
      <c r="F200" s="4">
        <v>3864</v>
      </c>
      <c r="G200" s="5">
        <v>177</v>
      </c>
      <c r="H200" s="11">
        <f>_xlfn.XLOOKUP(data[[#This Row],[Product]],products[Product],products[Cost per unit])</f>
        <v>16.73</v>
      </c>
      <c r="I200" s="11">
        <f>data[[#This Row],[Cost per unit]]*data[[#This Row],[Units]]</f>
        <v>2961.21</v>
      </c>
    </row>
    <row r="201" spans="3:9" x14ac:dyDescent="0.25">
      <c r="C201" t="s">
        <v>5</v>
      </c>
      <c r="D201" t="s">
        <v>36</v>
      </c>
      <c r="E201" t="s">
        <v>13</v>
      </c>
      <c r="F201" s="4">
        <v>6146</v>
      </c>
      <c r="G201" s="5">
        <v>63</v>
      </c>
      <c r="H201" s="11">
        <f>_xlfn.XLOOKUP(data[[#This Row],[Product]],products[Product],products[Cost per unit])</f>
        <v>9.33</v>
      </c>
      <c r="I201" s="11">
        <f>data[[#This Row],[Cost per unit]]*data[[#This Row],[Units]]</f>
        <v>587.79</v>
      </c>
    </row>
    <row r="202" spans="3:9" x14ac:dyDescent="0.25">
      <c r="C202" t="s">
        <v>9</v>
      </c>
      <c r="D202" t="s">
        <v>39</v>
      </c>
      <c r="E202" t="s">
        <v>18</v>
      </c>
      <c r="F202" s="4">
        <v>2639</v>
      </c>
      <c r="G202" s="5">
        <v>204</v>
      </c>
      <c r="H202" s="11">
        <f>_xlfn.XLOOKUP(data[[#This Row],[Product]],products[Product],products[Cost per unit])</f>
        <v>6.47</v>
      </c>
      <c r="I202" s="11">
        <f>data[[#This Row],[Cost per unit]]*data[[#This Row],[Units]]</f>
        <v>1319.8799999999999</v>
      </c>
    </row>
    <row r="203" spans="3:9" x14ac:dyDescent="0.25">
      <c r="C203" t="s">
        <v>8</v>
      </c>
      <c r="D203" t="s">
        <v>37</v>
      </c>
      <c r="E203" t="s">
        <v>22</v>
      </c>
      <c r="F203" s="4">
        <v>1890</v>
      </c>
      <c r="G203" s="5">
        <v>195</v>
      </c>
      <c r="H203" s="11">
        <f>_xlfn.XLOOKUP(data[[#This Row],[Product]],products[Product],products[Cost per unit])</f>
        <v>9.77</v>
      </c>
      <c r="I203" s="11">
        <f>data[[#This Row],[Cost per unit]]*data[[#This Row],[Units]]</f>
        <v>1905.1499999999999</v>
      </c>
    </row>
    <row r="204" spans="3:9" x14ac:dyDescent="0.25">
      <c r="C204" t="s">
        <v>7</v>
      </c>
      <c r="D204" t="s">
        <v>34</v>
      </c>
      <c r="E204" t="s">
        <v>14</v>
      </c>
      <c r="F204" s="4">
        <v>1932</v>
      </c>
      <c r="G204" s="5">
        <v>369</v>
      </c>
      <c r="H204" s="11">
        <f>_xlfn.XLOOKUP(data[[#This Row],[Product]],products[Product],products[Cost per unit])</f>
        <v>11.7</v>
      </c>
      <c r="I204" s="11">
        <f>data[[#This Row],[Cost per unit]]*data[[#This Row],[Units]]</f>
        <v>4317.3</v>
      </c>
    </row>
    <row r="205" spans="3:9" x14ac:dyDescent="0.25">
      <c r="C205" t="s">
        <v>3</v>
      </c>
      <c r="D205" t="s">
        <v>34</v>
      </c>
      <c r="E205" t="s">
        <v>25</v>
      </c>
      <c r="F205" s="4">
        <v>6300</v>
      </c>
      <c r="G205" s="5">
        <v>42</v>
      </c>
      <c r="H205" s="11">
        <f>_xlfn.XLOOKUP(data[[#This Row],[Product]],products[Product],products[Cost per unit])</f>
        <v>13.15</v>
      </c>
      <c r="I205" s="11">
        <f>data[[#This Row],[Cost per unit]]*data[[#This Row],[Units]]</f>
        <v>552.30000000000007</v>
      </c>
    </row>
    <row r="206" spans="3:9" x14ac:dyDescent="0.25">
      <c r="C206" t="s">
        <v>6</v>
      </c>
      <c r="D206" t="s">
        <v>37</v>
      </c>
      <c r="E206" t="s">
        <v>30</v>
      </c>
      <c r="F206" s="4">
        <v>560</v>
      </c>
      <c r="G206" s="5">
        <v>81</v>
      </c>
      <c r="H206" s="11">
        <f>_xlfn.XLOOKUP(data[[#This Row],[Product]],products[Product],products[Cost per unit])</f>
        <v>14.49</v>
      </c>
      <c r="I206" s="11">
        <f>data[[#This Row],[Cost per unit]]*data[[#This Row],[Units]]</f>
        <v>1173.69</v>
      </c>
    </row>
    <row r="207" spans="3:9" x14ac:dyDescent="0.25">
      <c r="C207" t="s">
        <v>9</v>
      </c>
      <c r="D207" t="s">
        <v>37</v>
      </c>
      <c r="E207" t="s">
        <v>26</v>
      </c>
      <c r="F207" s="4">
        <v>2856</v>
      </c>
      <c r="G207" s="5">
        <v>246</v>
      </c>
      <c r="H207" s="11">
        <f>_xlfn.XLOOKUP(data[[#This Row],[Product]],products[Product],products[Cost per unit])</f>
        <v>5.6</v>
      </c>
      <c r="I207" s="11">
        <f>data[[#This Row],[Cost per unit]]*data[[#This Row],[Units]]</f>
        <v>1377.6</v>
      </c>
    </row>
    <row r="208" spans="3:9" x14ac:dyDescent="0.25">
      <c r="C208" t="s">
        <v>9</v>
      </c>
      <c r="D208" t="s">
        <v>34</v>
      </c>
      <c r="E208" t="s">
        <v>17</v>
      </c>
      <c r="F208" s="4">
        <v>707</v>
      </c>
      <c r="G208" s="5">
        <v>174</v>
      </c>
      <c r="H208" s="11">
        <f>_xlfn.XLOOKUP(data[[#This Row],[Product]],products[Product],products[Cost per unit])</f>
        <v>3.11</v>
      </c>
      <c r="I208" s="11">
        <f>data[[#This Row],[Cost per unit]]*data[[#This Row],[Units]]</f>
        <v>541.14</v>
      </c>
    </row>
    <row r="209" spans="3:9" x14ac:dyDescent="0.25">
      <c r="C209" t="s">
        <v>8</v>
      </c>
      <c r="D209" t="s">
        <v>35</v>
      </c>
      <c r="E209" t="s">
        <v>30</v>
      </c>
      <c r="F209" s="4">
        <v>3598</v>
      </c>
      <c r="G209" s="5">
        <v>81</v>
      </c>
      <c r="H209" s="11">
        <f>_xlfn.XLOOKUP(data[[#This Row],[Product]],products[Product],products[Cost per unit])</f>
        <v>14.49</v>
      </c>
      <c r="I209" s="11">
        <f>data[[#This Row],[Cost per unit]]*data[[#This Row],[Units]]</f>
        <v>1173.69</v>
      </c>
    </row>
    <row r="210" spans="3:9" x14ac:dyDescent="0.25">
      <c r="C210" t="s">
        <v>40</v>
      </c>
      <c r="D210" t="s">
        <v>35</v>
      </c>
      <c r="E210" t="s">
        <v>22</v>
      </c>
      <c r="F210" s="4">
        <v>6853</v>
      </c>
      <c r="G210" s="5">
        <v>372</v>
      </c>
      <c r="H210" s="11">
        <f>_xlfn.XLOOKUP(data[[#This Row],[Product]],products[Product],products[Cost per unit])</f>
        <v>9.77</v>
      </c>
      <c r="I210" s="11">
        <f>data[[#This Row],[Cost per unit]]*data[[#This Row],[Units]]</f>
        <v>3634.44</v>
      </c>
    </row>
    <row r="211" spans="3:9" x14ac:dyDescent="0.25">
      <c r="C211" t="s">
        <v>40</v>
      </c>
      <c r="D211" t="s">
        <v>35</v>
      </c>
      <c r="E211" t="s">
        <v>16</v>
      </c>
      <c r="F211" s="4">
        <v>4725</v>
      </c>
      <c r="G211" s="5">
        <v>174</v>
      </c>
      <c r="H211" s="11">
        <f>_xlfn.XLOOKUP(data[[#This Row],[Product]],products[Product],products[Cost per unit])</f>
        <v>8.7899999999999991</v>
      </c>
      <c r="I211" s="11">
        <f>data[[#This Row],[Cost per unit]]*data[[#This Row],[Units]]</f>
        <v>1529.4599999999998</v>
      </c>
    </row>
    <row r="212" spans="3:9" x14ac:dyDescent="0.25">
      <c r="C212" t="s">
        <v>41</v>
      </c>
      <c r="D212" t="s">
        <v>36</v>
      </c>
      <c r="E212" t="s">
        <v>32</v>
      </c>
      <c r="F212" s="4">
        <v>10304</v>
      </c>
      <c r="G212" s="5">
        <v>84</v>
      </c>
      <c r="H212" s="11">
        <f>_xlfn.XLOOKUP(data[[#This Row],[Product]],products[Product],products[Cost per unit])</f>
        <v>8.65</v>
      </c>
      <c r="I212" s="11">
        <f>data[[#This Row],[Cost per unit]]*data[[#This Row],[Units]]</f>
        <v>726.6</v>
      </c>
    </row>
    <row r="213" spans="3:9" x14ac:dyDescent="0.25">
      <c r="C213" t="s">
        <v>41</v>
      </c>
      <c r="D213" t="s">
        <v>34</v>
      </c>
      <c r="E213" t="s">
        <v>16</v>
      </c>
      <c r="F213" s="4">
        <v>1274</v>
      </c>
      <c r="G213" s="5">
        <v>225</v>
      </c>
      <c r="H213" s="11">
        <f>_xlfn.XLOOKUP(data[[#This Row],[Product]],products[Product],products[Cost per unit])</f>
        <v>8.7899999999999991</v>
      </c>
      <c r="I213" s="11">
        <f>data[[#This Row],[Cost per unit]]*data[[#This Row],[Units]]</f>
        <v>1977.7499999999998</v>
      </c>
    </row>
    <row r="214" spans="3:9" x14ac:dyDescent="0.25">
      <c r="C214" t="s">
        <v>5</v>
      </c>
      <c r="D214" t="s">
        <v>36</v>
      </c>
      <c r="E214" t="s">
        <v>30</v>
      </c>
      <c r="F214" s="4">
        <v>1526</v>
      </c>
      <c r="G214" s="5">
        <v>105</v>
      </c>
      <c r="H214" s="11">
        <f>_xlfn.XLOOKUP(data[[#This Row],[Product]],products[Product],products[Cost per unit])</f>
        <v>14.49</v>
      </c>
      <c r="I214" s="11">
        <f>data[[#This Row],[Cost per unit]]*data[[#This Row],[Units]]</f>
        <v>1521.45</v>
      </c>
    </row>
    <row r="215" spans="3:9" x14ac:dyDescent="0.25">
      <c r="C215" t="s">
        <v>40</v>
      </c>
      <c r="D215" t="s">
        <v>39</v>
      </c>
      <c r="E215" t="s">
        <v>28</v>
      </c>
      <c r="F215" s="4">
        <v>3101</v>
      </c>
      <c r="G215" s="5">
        <v>225</v>
      </c>
      <c r="H215" s="11">
        <f>_xlfn.XLOOKUP(data[[#This Row],[Product]],products[Product],products[Cost per unit])</f>
        <v>10.38</v>
      </c>
      <c r="I215" s="11">
        <f>data[[#This Row],[Cost per unit]]*data[[#This Row],[Units]]</f>
        <v>2335.5</v>
      </c>
    </row>
    <row r="216" spans="3:9" x14ac:dyDescent="0.25">
      <c r="C216" t="s">
        <v>2</v>
      </c>
      <c r="D216" t="s">
        <v>37</v>
      </c>
      <c r="E216" t="s">
        <v>14</v>
      </c>
      <c r="F216" s="4">
        <v>1057</v>
      </c>
      <c r="G216" s="5">
        <v>54</v>
      </c>
      <c r="H216" s="11">
        <f>_xlfn.XLOOKUP(data[[#This Row],[Product]],products[Product],products[Cost per unit])</f>
        <v>11.7</v>
      </c>
      <c r="I216" s="11">
        <f>data[[#This Row],[Cost per unit]]*data[[#This Row],[Units]]</f>
        <v>631.79999999999995</v>
      </c>
    </row>
    <row r="217" spans="3:9" x14ac:dyDescent="0.25">
      <c r="C217" t="s">
        <v>7</v>
      </c>
      <c r="D217" t="s">
        <v>37</v>
      </c>
      <c r="E217" t="s">
        <v>26</v>
      </c>
      <c r="F217" s="4">
        <v>5306</v>
      </c>
      <c r="G217" s="5">
        <v>0</v>
      </c>
      <c r="H217" s="11">
        <f>_xlfn.XLOOKUP(data[[#This Row],[Product]],products[Product],products[Cost per unit])</f>
        <v>5.6</v>
      </c>
      <c r="I217" s="11">
        <f>data[[#This Row],[Cost per unit]]*data[[#This Row],[Units]]</f>
        <v>0</v>
      </c>
    </row>
    <row r="218" spans="3:9" x14ac:dyDescent="0.25">
      <c r="C218" t="s">
        <v>5</v>
      </c>
      <c r="D218" t="s">
        <v>39</v>
      </c>
      <c r="E218" t="s">
        <v>24</v>
      </c>
      <c r="F218" s="4">
        <v>4018</v>
      </c>
      <c r="G218" s="5">
        <v>171</v>
      </c>
      <c r="H218" s="11">
        <f>_xlfn.XLOOKUP(data[[#This Row],[Product]],products[Product],products[Cost per unit])</f>
        <v>4.97</v>
      </c>
      <c r="I218" s="11">
        <f>data[[#This Row],[Cost per unit]]*data[[#This Row],[Units]]</f>
        <v>849.87</v>
      </c>
    </row>
    <row r="219" spans="3:9" x14ac:dyDescent="0.25">
      <c r="C219" t="s">
        <v>9</v>
      </c>
      <c r="D219" t="s">
        <v>34</v>
      </c>
      <c r="E219" t="s">
        <v>16</v>
      </c>
      <c r="F219" s="4">
        <v>938</v>
      </c>
      <c r="G219" s="5">
        <v>189</v>
      </c>
      <c r="H219" s="11">
        <f>_xlfn.XLOOKUP(data[[#This Row],[Product]],products[Product],products[Cost per unit])</f>
        <v>8.7899999999999991</v>
      </c>
      <c r="I219" s="11">
        <f>data[[#This Row],[Cost per unit]]*data[[#This Row],[Units]]</f>
        <v>1661.31</v>
      </c>
    </row>
    <row r="220" spans="3:9" x14ac:dyDescent="0.25">
      <c r="C220" t="s">
        <v>7</v>
      </c>
      <c r="D220" t="s">
        <v>38</v>
      </c>
      <c r="E220" t="s">
        <v>18</v>
      </c>
      <c r="F220" s="4">
        <v>1778</v>
      </c>
      <c r="G220" s="5">
        <v>270</v>
      </c>
      <c r="H220" s="11">
        <f>_xlfn.XLOOKUP(data[[#This Row],[Product]],products[Product],products[Cost per unit])</f>
        <v>6.47</v>
      </c>
      <c r="I220" s="11">
        <f>data[[#This Row],[Cost per unit]]*data[[#This Row],[Units]]</f>
        <v>1746.8999999999999</v>
      </c>
    </row>
    <row r="221" spans="3:9" x14ac:dyDescent="0.25">
      <c r="C221" t="s">
        <v>6</v>
      </c>
      <c r="D221" t="s">
        <v>39</v>
      </c>
      <c r="E221" t="s">
        <v>30</v>
      </c>
      <c r="F221" s="4">
        <v>1638</v>
      </c>
      <c r="G221" s="5">
        <v>63</v>
      </c>
      <c r="H221" s="11">
        <f>_xlfn.XLOOKUP(data[[#This Row],[Product]],products[Product],products[Cost per unit])</f>
        <v>14.49</v>
      </c>
      <c r="I221" s="11">
        <f>data[[#This Row],[Cost per unit]]*data[[#This Row],[Units]]</f>
        <v>912.87</v>
      </c>
    </row>
    <row r="222" spans="3:9" x14ac:dyDescent="0.25">
      <c r="C222" t="s">
        <v>41</v>
      </c>
      <c r="D222" t="s">
        <v>38</v>
      </c>
      <c r="E222" t="s">
        <v>25</v>
      </c>
      <c r="F222" s="4">
        <v>154</v>
      </c>
      <c r="G222" s="5">
        <v>21</v>
      </c>
      <c r="H222" s="11">
        <f>_xlfn.XLOOKUP(data[[#This Row],[Product]],products[Product],products[Cost per unit])</f>
        <v>13.15</v>
      </c>
      <c r="I222" s="11">
        <f>data[[#This Row],[Cost per unit]]*data[[#This Row],[Units]]</f>
        <v>276.15000000000003</v>
      </c>
    </row>
    <row r="223" spans="3:9" x14ac:dyDescent="0.25">
      <c r="C223" t="s">
        <v>7</v>
      </c>
      <c r="D223" t="s">
        <v>37</v>
      </c>
      <c r="E223" t="s">
        <v>22</v>
      </c>
      <c r="F223" s="4">
        <v>9835</v>
      </c>
      <c r="G223" s="5">
        <v>207</v>
      </c>
      <c r="H223" s="11">
        <f>_xlfn.XLOOKUP(data[[#This Row],[Product]],products[Product],products[Cost per unit])</f>
        <v>9.77</v>
      </c>
      <c r="I223" s="11">
        <f>data[[#This Row],[Cost per unit]]*data[[#This Row],[Units]]</f>
        <v>2022.3899999999999</v>
      </c>
    </row>
    <row r="224" spans="3:9" x14ac:dyDescent="0.25">
      <c r="C224" t="s">
        <v>9</v>
      </c>
      <c r="D224" t="s">
        <v>37</v>
      </c>
      <c r="E224" t="s">
        <v>20</v>
      </c>
      <c r="F224" s="4">
        <v>7273</v>
      </c>
      <c r="G224" s="5">
        <v>96</v>
      </c>
      <c r="H224" s="11">
        <f>_xlfn.XLOOKUP(data[[#This Row],[Product]],products[Product],products[Cost per unit])</f>
        <v>10.62</v>
      </c>
      <c r="I224" s="11">
        <f>data[[#This Row],[Cost per unit]]*data[[#This Row],[Units]]</f>
        <v>1019.52</v>
      </c>
    </row>
    <row r="225" spans="3:9" x14ac:dyDescent="0.25">
      <c r="C225" t="s">
        <v>5</v>
      </c>
      <c r="D225" t="s">
        <v>39</v>
      </c>
      <c r="E225" t="s">
        <v>22</v>
      </c>
      <c r="F225" s="4">
        <v>6909</v>
      </c>
      <c r="G225" s="5">
        <v>81</v>
      </c>
      <c r="H225" s="11">
        <f>_xlfn.XLOOKUP(data[[#This Row],[Product]],products[Product],products[Cost per unit])</f>
        <v>9.77</v>
      </c>
      <c r="I225" s="11">
        <f>data[[#This Row],[Cost per unit]]*data[[#This Row],[Units]]</f>
        <v>791.37</v>
      </c>
    </row>
    <row r="226" spans="3:9" x14ac:dyDescent="0.25">
      <c r="C226" t="s">
        <v>9</v>
      </c>
      <c r="D226" t="s">
        <v>39</v>
      </c>
      <c r="E226" t="s">
        <v>24</v>
      </c>
      <c r="F226" s="4">
        <v>3920</v>
      </c>
      <c r="G226" s="5">
        <v>306</v>
      </c>
      <c r="H226" s="11">
        <f>_xlfn.XLOOKUP(data[[#This Row],[Product]],products[Product],products[Cost per unit])</f>
        <v>4.97</v>
      </c>
      <c r="I226" s="11">
        <f>data[[#This Row],[Cost per unit]]*data[[#This Row],[Units]]</f>
        <v>1520.82</v>
      </c>
    </row>
    <row r="227" spans="3:9" x14ac:dyDescent="0.25">
      <c r="C227" t="s">
        <v>10</v>
      </c>
      <c r="D227" t="s">
        <v>39</v>
      </c>
      <c r="E227" t="s">
        <v>21</v>
      </c>
      <c r="F227" s="4">
        <v>4858</v>
      </c>
      <c r="G227" s="5">
        <v>279</v>
      </c>
      <c r="H227" s="11">
        <f>_xlfn.XLOOKUP(data[[#This Row],[Product]],products[Product],products[Cost per unit])</f>
        <v>9</v>
      </c>
      <c r="I227" s="11">
        <f>data[[#This Row],[Cost per unit]]*data[[#This Row],[Units]]</f>
        <v>2511</v>
      </c>
    </row>
    <row r="228" spans="3:9" x14ac:dyDescent="0.25">
      <c r="C228" t="s">
        <v>2</v>
      </c>
      <c r="D228" t="s">
        <v>38</v>
      </c>
      <c r="E228" t="s">
        <v>4</v>
      </c>
      <c r="F228" s="4">
        <v>3549</v>
      </c>
      <c r="G228" s="5">
        <v>3</v>
      </c>
      <c r="H228" s="11">
        <f>_xlfn.XLOOKUP(data[[#This Row],[Product]],products[Product],products[Cost per unit])</f>
        <v>11.88</v>
      </c>
      <c r="I228" s="11">
        <f>data[[#This Row],[Cost per unit]]*data[[#This Row],[Units]]</f>
        <v>35.64</v>
      </c>
    </row>
    <row r="229" spans="3:9" x14ac:dyDescent="0.25">
      <c r="C229" t="s">
        <v>7</v>
      </c>
      <c r="D229" t="s">
        <v>39</v>
      </c>
      <c r="E229" t="s">
        <v>27</v>
      </c>
      <c r="F229" s="4">
        <v>966</v>
      </c>
      <c r="G229" s="5">
        <v>198</v>
      </c>
      <c r="H229" s="11">
        <f>_xlfn.XLOOKUP(data[[#This Row],[Product]],products[Product],products[Cost per unit])</f>
        <v>16.73</v>
      </c>
      <c r="I229" s="11">
        <f>data[[#This Row],[Cost per unit]]*data[[#This Row],[Units]]</f>
        <v>3312.54</v>
      </c>
    </row>
    <row r="230" spans="3:9" x14ac:dyDescent="0.25">
      <c r="C230" t="s">
        <v>5</v>
      </c>
      <c r="D230" t="s">
        <v>39</v>
      </c>
      <c r="E230" t="s">
        <v>18</v>
      </c>
      <c r="F230" s="4">
        <v>385</v>
      </c>
      <c r="G230" s="5">
        <v>249</v>
      </c>
      <c r="H230" s="11">
        <f>_xlfn.XLOOKUP(data[[#This Row],[Product]],products[Product],products[Cost per unit])</f>
        <v>6.47</v>
      </c>
      <c r="I230" s="11">
        <f>data[[#This Row],[Cost per unit]]*data[[#This Row],[Units]]</f>
        <v>1611.03</v>
      </c>
    </row>
    <row r="231" spans="3:9" x14ac:dyDescent="0.25">
      <c r="C231" t="s">
        <v>6</v>
      </c>
      <c r="D231" t="s">
        <v>34</v>
      </c>
      <c r="E231" t="s">
        <v>16</v>
      </c>
      <c r="F231" s="4">
        <v>2219</v>
      </c>
      <c r="G231" s="5">
        <v>75</v>
      </c>
      <c r="H231" s="11">
        <f>_xlfn.XLOOKUP(data[[#This Row],[Product]],products[Product],products[Cost per unit])</f>
        <v>8.7899999999999991</v>
      </c>
      <c r="I231" s="11">
        <f>data[[#This Row],[Cost per unit]]*data[[#This Row],[Units]]</f>
        <v>659.24999999999989</v>
      </c>
    </row>
    <row r="232" spans="3:9" x14ac:dyDescent="0.25">
      <c r="C232" t="s">
        <v>9</v>
      </c>
      <c r="D232" t="s">
        <v>36</v>
      </c>
      <c r="E232" t="s">
        <v>32</v>
      </c>
      <c r="F232" s="4">
        <v>2954</v>
      </c>
      <c r="G232" s="5">
        <v>189</v>
      </c>
      <c r="H232" s="11">
        <f>_xlfn.XLOOKUP(data[[#This Row],[Product]],products[Product],products[Cost per unit])</f>
        <v>8.65</v>
      </c>
      <c r="I232" s="11">
        <f>data[[#This Row],[Cost per unit]]*data[[#This Row],[Units]]</f>
        <v>1634.8500000000001</v>
      </c>
    </row>
    <row r="233" spans="3:9" x14ac:dyDescent="0.25">
      <c r="C233" t="s">
        <v>7</v>
      </c>
      <c r="D233" t="s">
        <v>36</v>
      </c>
      <c r="E233" t="s">
        <v>32</v>
      </c>
      <c r="F233" s="4">
        <v>280</v>
      </c>
      <c r="G233" s="5">
        <v>87</v>
      </c>
      <c r="H233" s="11">
        <f>_xlfn.XLOOKUP(data[[#This Row],[Product]],products[Product],products[Cost per unit])</f>
        <v>8.65</v>
      </c>
      <c r="I233" s="11">
        <f>data[[#This Row],[Cost per unit]]*data[[#This Row],[Units]]</f>
        <v>752.55000000000007</v>
      </c>
    </row>
    <row r="234" spans="3:9" x14ac:dyDescent="0.25">
      <c r="C234" t="s">
        <v>41</v>
      </c>
      <c r="D234" t="s">
        <v>36</v>
      </c>
      <c r="E234" t="s">
        <v>30</v>
      </c>
      <c r="F234" s="4">
        <v>6118</v>
      </c>
      <c r="G234" s="5">
        <v>174</v>
      </c>
      <c r="H234" s="11">
        <f>_xlfn.XLOOKUP(data[[#This Row],[Product]],products[Product],products[Cost per unit])</f>
        <v>14.49</v>
      </c>
      <c r="I234" s="11">
        <f>data[[#This Row],[Cost per unit]]*data[[#This Row],[Units]]</f>
        <v>2521.2600000000002</v>
      </c>
    </row>
    <row r="235" spans="3:9" x14ac:dyDescent="0.25">
      <c r="C235" t="s">
        <v>2</v>
      </c>
      <c r="D235" t="s">
        <v>39</v>
      </c>
      <c r="E235" t="s">
        <v>15</v>
      </c>
      <c r="F235" s="4">
        <v>4802</v>
      </c>
      <c r="G235" s="5">
        <v>36</v>
      </c>
      <c r="H235" s="11">
        <f>_xlfn.XLOOKUP(data[[#This Row],[Product]],products[Product],products[Cost per unit])</f>
        <v>11.73</v>
      </c>
      <c r="I235" s="11">
        <f>data[[#This Row],[Cost per unit]]*data[[#This Row],[Units]]</f>
        <v>422.28000000000003</v>
      </c>
    </row>
    <row r="236" spans="3:9" x14ac:dyDescent="0.25">
      <c r="C236" t="s">
        <v>9</v>
      </c>
      <c r="D236" t="s">
        <v>38</v>
      </c>
      <c r="E236" t="s">
        <v>24</v>
      </c>
      <c r="F236" s="4">
        <v>4137</v>
      </c>
      <c r="G236" s="5">
        <v>60</v>
      </c>
      <c r="H236" s="11">
        <f>_xlfn.XLOOKUP(data[[#This Row],[Product]],products[Product],products[Cost per unit])</f>
        <v>4.97</v>
      </c>
      <c r="I236" s="11">
        <f>data[[#This Row],[Cost per unit]]*data[[#This Row],[Units]]</f>
        <v>298.2</v>
      </c>
    </row>
    <row r="237" spans="3:9" x14ac:dyDescent="0.25">
      <c r="C237" t="s">
        <v>3</v>
      </c>
      <c r="D237" t="s">
        <v>35</v>
      </c>
      <c r="E237" t="s">
        <v>23</v>
      </c>
      <c r="F237" s="4">
        <v>2023</v>
      </c>
      <c r="G237" s="5">
        <v>78</v>
      </c>
      <c r="H237" s="11">
        <f>_xlfn.XLOOKUP(data[[#This Row],[Product]],products[Product],products[Cost per unit])</f>
        <v>6.49</v>
      </c>
      <c r="I237" s="11">
        <f>data[[#This Row],[Cost per unit]]*data[[#This Row],[Units]]</f>
        <v>506.22</v>
      </c>
    </row>
    <row r="238" spans="3:9" x14ac:dyDescent="0.25">
      <c r="C238" t="s">
        <v>9</v>
      </c>
      <c r="D238" t="s">
        <v>36</v>
      </c>
      <c r="E238" t="s">
        <v>30</v>
      </c>
      <c r="F238" s="4">
        <v>9051</v>
      </c>
      <c r="G238" s="5">
        <v>57</v>
      </c>
      <c r="H238" s="11">
        <f>_xlfn.XLOOKUP(data[[#This Row],[Product]],products[Product],products[Cost per unit])</f>
        <v>14.49</v>
      </c>
      <c r="I238" s="11">
        <f>data[[#This Row],[Cost per unit]]*data[[#This Row],[Units]]</f>
        <v>825.93000000000006</v>
      </c>
    </row>
    <row r="239" spans="3:9" x14ac:dyDescent="0.25">
      <c r="C239" t="s">
        <v>9</v>
      </c>
      <c r="D239" t="s">
        <v>37</v>
      </c>
      <c r="E239" t="s">
        <v>28</v>
      </c>
      <c r="F239" s="4">
        <v>2919</v>
      </c>
      <c r="G239" s="5">
        <v>45</v>
      </c>
      <c r="H239" s="11">
        <f>_xlfn.XLOOKUP(data[[#This Row],[Product]],products[Product],products[Cost per unit])</f>
        <v>10.38</v>
      </c>
      <c r="I239" s="11">
        <f>data[[#This Row],[Cost per unit]]*data[[#This Row],[Units]]</f>
        <v>467.1</v>
      </c>
    </row>
    <row r="240" spans="3:9" x14ac:dyDescent="0.25">
      <c r="C240" t="s">
        <v>41</v>
      </c>
      <c r="D240" t="s">
        <v>38</v>
      </c>
      <c r="E240" t="s">
        <v>22</v>
      </c>
      <c r="F240" s="4">
        <v>5915</v>
      </c>
      <c r="G240" s="5">
        <v>3</v>
      </c>
      <c r="H240" s="11">
        <f>_xlfn.XLOOKUP(data[[#This Row],[Product]],products[Product],products[Cost per unit])</f>
        <v>9.77</v>
      </c>
      <c r="I240" s="11">
        <f>data[[#This Row],[Cost per unit]]*data[[#This Row],[Units]]</f>
        <v>29.31</v>
      </c>
    </row>
    <row r="241" spans="3:9" x14ac:dyDescent="0.25">
      <c r="C241" t="s">
        <v>10</v>
      </c>
      <c r="D241" t="s">
        <v>35</v>
      </c>
      <c r="E241" t="s">
        <v>15</v>
      </c>
      <c r="F241" s="4">
        <v>2562</v>
      </c>
      <c r="G241" s="5">
        <v>6</v>
      </c>
      <c r="H241" s="11">
        <f>_xlfn.XLOOKUP(data[[#This Row],[Product]],products[Product],products[Cost per unit])</f>
        <v>11.73</v>
      </c>
      <c r="I241" s="11">
        <f>data[[#This Row],[Cost per unit]]*data[[#This Row],[Units]]</f>
        <v>70.38</v>
      </c>
    </row>
    <row r="242" spans="3:9" x14ac:dyDescent="0.25">
      <c r="C242" t="s">
        <v>5</v>
      </c>
      <c r="D242" t="s">
        <v>37</v>
      </c>
      <c r="E242" t="s">
        <v>25</v>
      </c>
      <c r="F242" s="4">
        <v>8813</v>
      </c>
      <c r="G242" s="5">
        <v>21</v>
      </c>
      <c r="H242" s="11">
        <f>_xlfn.XLOOKUP(data[[#This Row],[Product]],products[Product],products[Cost per unit])</f>
        <v>13.15</v>
      </c>
      <c r="I242" s="11">
        <f>data[[#This Row],[Cost per unit]]*data[[#This Row],[Units]]</f>
        <v>276.15000000000003</v>
      </c>
    </row>
    <row r="243" spans="3:9" x14ac:dyDescent="0.25">
      <c r="C243" t="s">
        <v>5</v>
      </c>
      <c r="D243" t="s">
        <v>36</v>
      </c>
      <c r="E243" t="s">
        <v>18</v>
      </c>
      <c r="F243" s="4">
        <v>6111</v>
      </c>
      <c r="G243" s="5">
        <v>3</v>
      </c>
      <c r="H243" s="11">
        <f>_xlfn.XLOOKUP(data[[#This Row],[Product]],products[Product],products[Cost per unit])</f>
        <v>6.47</v>
      </c>
      <c r="I243" s="11">
        <f>data[[#This Row],[Cost per unit]]*data[[#This Row],[Units]]</f>
        <v>19.41</v>
      </c>
    </row>
    <row r="244" spans="3:9" x14ac:dyDescent="0.25">
      <c r="C244" t="s">
        <v>8</v>
      </c>
      <c r="D244" t="s">
        <v>34</v>
      </c>
      <c r="E244" t="s">
        <v>31</v>
      </c>
      <c r="F244" s="4">
        <v>3507</v>
      </c>
      <c r="G244" s="5">
        <v>288</v>
      </c>
      <c r="H244" s="11">
        <f>_xlfn.XLOOKUP(data[[#This Row],[Product]],products[Product],products[Cost per unit])</f>
        <v>5.79</v>
      </c>
      <c r="I244" s="11">
        <f>data[[#This Row],[Cost per unit]]*data[[#This Row],[Units]]</f>
        <v>1667.52</v>
      </c>
    </row>
    <row r="245" spans="3:9" x14ac:dyDescent="0.25">
      <c r="C245" t="s">
        <v>6</v>
      </c>
      <c r="D245" t="s">
        <v>36</v>
      </c>
      <c r="E245" t="s">
        <v>13</v>
      </c>
      <c r="F245" s="4">
        <v>4319</v>
      </c>
      <c r="G245" s="5">
        <v>30</v>
      </c>
      <c r="H245" s="11">
        <f>_xlfn.XLOOKUP(data[[#This Row],[Product]],products[Product],products[Cost per unit])</f>
        <v>9.33</v>
      </c>
      <c r="I245" s="11">
        <f>data[[#This Row],[Cost per unit]]*data[[#This Row],[Units]]</f>
        <v>279.89999999999998</v>
      </c>
    </row>
    <row r="246" spans="3:9" x14ac:dyDescent="0.25">
      <c r="C246" t="s">
        <v>40</v>
      </c>
      <c r="D246" t="s">
        <v>38</v>
      </c>
      <c r="E246" t="s">
        <v>26</v>
      </c>
      <c r="F246" s="4">
        <v>609</v>
      </c>
      <c r="G246" s="5">
        <v>87</v>
      </c>
      <c r="H246" s="11">
        <f>_xlfn.XLOOKUP(data[[#This Row],[Product]],products[Product],products[Cost per unit])</f>
        <v>5.6</v>
      </c>
      <c r="I246" s="11">
        <f>data[[#This Row],[Cost per unit]]*data[[#This Row],[Units]]</f>
        <v>487.2</v>
      </c>
    </row>
    <row r="247" spans="3:9" x14ac:dyDescent="0.25">
      <c r="C247" t="s">
        <v>40</v>
      </c>
      <c r="D247" t="s">
        <v>39</v>
      </c>
      <c r="E247" t="s">
        <v>27</v>
      </c>
      <c r="F247" s="4">
        <v>6370</v>
      </c>
      <c r="G247" s="5">
        <v>30</v>
      </c>
      <c r="H247" s="11">
        <f>_xlfn.XLOOKUP(data[[#This Row],[Product]],products[Product],products[Cost per unit])</f>
        <v>16.73</v>
      </c>
      <c r="I247" s="11">
        <f>data[[#This Row],[Cost per unit]]*data[[#This Row],[Units]]</f>
        <v>501.90000000000003</v>
      </c>
    </row>
    <row r="248" spans="3:9" x14ac:dyDescent="0.25">
      <c r="C248" t="s">
        <v>5</v>
      </c>
      <c r="D248" t="s">
        <v>38</v>
      </c>
      <c r="E248" t="s">
        <v>19</v>
      </c>
      <c r="F248" s="4">
        <v>5474</v>
      </c>
      <c r="G248" s="5">
        <v>168</v>
      </c>
      <c r="H248" s="11">
        <f>_xlfn.XLOOKUP(data[[#This Row],[Product]],products[Product],products[Cost per unit])</f>
        <v>7.64</v>
      </c>
      <c r="I248" s="11">
        <f>data[[#This Row],[Cost per unit]]*data[[#This Row],[Units]]</f>
        <v>1283.52</v>
      </c>
    </row>
    <row r="249" spans="3:9" x14ac:dyDescent="0.25">
      <c r="C249" t="s">
        <v>40</v>
      </c>
      <c r="D249" t="s">
        <v>36</v>
      </c>
      <c r="E249" t="s">
        <v>27</v>
      </c>
      <c r="F249" s="4">
        <v>3164</v>
      </c>
      <c r="G249" s="5">
        <v>306</v>
      </c>
      <c r="H249" s="11">
        <f>_xlfn.XLOOKUP(data[[#This Row],[Product]],products[Product],products[Cost per unit])</f>
        <v>16.73</v>
      </c>
      <c r="I249" s="11">
        <f>data[[#This Row],[Cost per unit]]*data[[#This Row],[Units]]</f>
        <v>5119.38</v>
      </c>
    </row>
    <row r="250" spans="3:9" x14ac:dyDescent="0.25">
      <c r="C250" t="s">
        <v>6</v>
      </c>
      <c r="D250" t="s">
        <v>35</v>
      </c>
      <c r="E250" t="s">
        <v>4</v>
      </c>
      <c r="F250" s="4">
        <v>1302</v>
      </c>
      <c r="G250" s="5">
        <v>402</v>
      </c>
      <c r="H250" s="11">
        <f>_xlfn.XLOOKUP(data[[#This Row],[Product]],products[Product],products[Cost per unit])</f>
        <v>11.88</v>
      </c>
      <c r="I250" s="11">
        <f>data[[#This Row],[Cost per unit]]*data[[#This Row],[Units]]</f>
        <v>4775.76</v>
      </c>
    </row>
    <row r="251" spans="3:9" x14ac:dyDescent="0.25">
      <c r="C251" t="s">
        <v>3</v>
      </c>
      <c r="D251" t="s">
        <v>37</v>
      </c>
      <c r="E251" t="s">
        <v>28</v>
      </c>
      <c r="F251" s="4">
        <v>7308</v>
      </c>
      <c r="G251" s="5">
        <v>327</v>
      </c>
      <c r="H251" s="11">
        <f>_xlfn.XLOOKUP(data[[#This Row],[Product]],products[Product],products[Cost per unit])</f>
        <v>10.38</v>
      </c>
      <c r="I251" s="11">
        <f>data[[#This Row],[Cost per unit]]*data[[#This Row],[Units]]</f>
        <v>3394.26</v>
      </c>
    </row>
    <row r="252" spans="3:9" x14ac:dyDescent="0.25">
      <c r="C252" t="s">
        <v>40</v>
      </c>
      <c r="D252" t="s">
        <v>37</v>
      </c>
      <c r="E252" t="s">
        <v>27</v>
      </c>
      <c r="F252" s="4">
        <v>6132</v>
      </c>
      <c r="G252" s="5">
        <v>93</v>
      </c>
      <c r="H252" s="11">
        <f>_xlfn.XLOOKUP(data[[#This Row],[Product]],products[Product],products[Cost per unit])</f>
        <v>16.73</v>
      </c>
      <c r="I252" s="11">
        <f>data[[#This Row],[Cost per unit]]*data[[#This Row],[Units]]</f>
        <v>1555.89</v>
      </c>
    </row>
    <row r="253" spans="3:9" x14ac:dyDescent="0.25">
      <c r="C253" t="s">
        <v>10</v>
      </c>
      <c r="D253" t="s">
        <v>35</v>
      </c>
      <c r="E253" t="s">
        <v>14</v>
      </c>
      <c r="F253" s="4">
        <v>3472</v>
      </c>
      <c r="G253" s="5">
        <v>96</v>
      </c>
      <c r="H253" s="11">
        <f>_xlfn.XLOOKUP(data[[#This Row],[Product]],products[Product],products[Cost per unit])</f>
        <v>11.7</v>
      </c>
      <c r="I253" s="11">
        <f>data[[#This Row],[Cost per unit]]*data[[#This Row],[Units]]</f>
        <v>1123.1999999999998</v>
      </c>
    </row>
    <row r="254" spans="3:9" x14ac:dyDescent="0.25">
      <c r="C254" t="s">
        <v>8</v>
      </c>
      <c r="D254" t="s">
        <v>39</v>
      </c>
      <c r="E254" t="s">
        <v>18</v>
      </c>
      <c r="F254" s="4">
        <v>9660</v>
      </c>
      <c r="G254" s="5">
        <v>27</v>
      </c>
      <c r="H254" s="11">
        <f>_xlfn.XLOOKUP(data[[#This Row],[Product]],products[Product],products[Cost per unit])</f>
        <v>6.47</v>
      </c>
      <c r="I254" s="11">
        <f>data[[#This Row],[Cost per unit]]*data[[#This Row],[Units]]</f>
        <v>174.69</v>
      </c>
    </row>
    <row r="255" spans="3:9" x14ac:dyDescent="0.25">
      <c r="C255" t="s">
        <v>9</v>
      </c>
      <c r="D255" t="s">
        <v>38</v>
      </c>
      <c r="E255" t="s">
        <v>26</v>
      </c>
      <c r="F255" s="4">
        <v>2436</v>
      </c>
      <c r="G255" s="5">
        <v>99</v>
      </c>
      <c r="H255" s="11">
        <f>_xlfn.XLOOKUP(data[[#This Row],[Product]],products[Product],products[Cost per unit])</f>
        <v>5.6</v>
      </c>
      <c r="I255" s="11">
        <f>data[[#This Row],[Cost per unit]]*data[[#This Row],[Units]]</f>
        <v>554.4</v>
      </c>
    </row>
    <row r="256" spans="3:9" x14ac:dyDescent="0.25">
      <c r="C256" t="s">
        <v>9</v>
      </c>
      <c r="D256" t="s">
        <v>38</v>
      </c>
      <c r="E256" t="s">
        <v>33</v>
      </c>
      <c r="F256" s="4">
        <v>9506</v>
      </c>
      <c r="G256" s="5">
        <v>87</v>
      </c>
      <c r="H256" s="11">
        <f>_xlfn.XLOOKUP(data[[#This Row],[Product]],products[Product],products[Cost per unit])</f>
        <v>12.37</v>
      </c>
      <c r="I256" s="11">
        <f>data[[#This Row],[Cost per unit]]*data[[#This Row],[Units]]</f>
        <v>1076.1899999999998</v>
      </c>
    </row>
    <row r="257" spans="3:9" x14ac:dyDescent="0.25">
      <c r="C257" t="s">
        <v>10</v>
      </c>
      <c r="D257" t="s">
        <v>37</v>
      </c>
      <c r="E257" t="s">
        <v>21</v>
      </c>
      <c r="F257" s="4">
        <v>245</v>
      </c>
      <c r="G257" s="5">
        <v>288</v>
      </c>
      <c r="H257" s="11">
        <f>_xlfn.XLOOKUP(data[[#This Row],[Product]],products[Product],products[Cost per unit])</f>
        <v>9</v>
      </c>
      <c r="I257" s="11">
        <f>data[[#This Row],[Cost per unit]]*data[[#This Row],[Units]]</f>
        <v>2592</v>
      </c>
    </row>
    <row r="258" spans="3:9" x14ac:dyDescent="0.25">
      <c r="C258" t="s">
        <v>8</v>
      </c>
      <c r="D258" t="s">
        <v>35</v>
      </c>
      <c r="E258" t="s">
        <v>20</v>
      </c>
      <c r="F258" s="4">
        <v>2702</v>
      </c>
      <c r="G258" s="5">
        <v>363</v>
      </c>
      <c r="H258" s="11">
        <f>_xlfn.XLOOKUP(data[[#This Row],[Product]],products[Product],products[Cost per unit])</f>
        <v>10.62</v>
      </c>
      <c r="I258" s="11">
        <f>data[[#This Row],[Cost per unit]]*data[[#This Row],[Units]]</f>
        <v>3855.0599999999995</v>
      </c>
    </row>
    <row r="259" spans="3:9" x14ac:dyDescent="0.25">
      <c r="C259" t="s">
        <v>10</v>
      </c>
      <c r="D259" t="s">
        <v>34</v>
      </c>
      <c r="E259" t="s">
        <v>17</v>
      </c>
      <c r="F259" s="4">
        <v>700</v>
      </c>
      <c r="G259" s="5">
        <v>87</v>
      </c>
      <c r="H259" s="11">
        <f>_xlfn.XLOOKUP(data[[#This Row],[Product]],products[Product],products[Cost per unit])</f>
        <v>3.11</v>
      </c>
      <c r="I259" s="11">
        <f>data[[#This Row],[Cost per unit]]*data[[#This Row],[Units]]</f>
        <v>270.57</v>
      </c>
    </row>
    <row r="260" spans="3:9" x14ac:dyDescent="0.25">
      <c r="C260" t="s">
        <v>6</v>
      </c>
      <c r="D260" t="s">
        <v>34</v>
      </c>
      <c r="E260" t="s">
        <v>17</v>
      </c>
      <c r="F260" s="4">
        <v>3759</v>
      </c>
      <c r="G260" s="5">
        <v>150</v>
      </c>
      <c r="H260" s="11">
        <f>_xlfn.XLOOKUP(data[[#This Row],[Product]],products[Product],products[Cost per unit])</f>
        <v>3.11</v>
      </c>
      <c r="I260" s="11">
        <f>data[[#This Row],[Cost per unit]]*data[[#This Row],[Units]]</f>
        <v>466.5</v>
      </c>
    </row>
    <row r="261" spans="3:9" x14ac:dyDescent="0.25">
      <c r="C261" t="s">
        <v>2</v>
      </c>
      <c r="D261" t="s">
        <v>35</v>
      </c>
      <c r="E261" t="s">
        <v>17</v>
      </c>
      <c r="F261" s="4">
        <v>1589</v>
      </c>
      <c r="G261" s="5">
        <v>303</v>
      </c>
      <c r="H261" s="11">
        <f>_xlfn.XLOOKUP(data[[#This Row],[Product]],products[Product],products[Cost per unit])</f>
        <v>3.11</v>
      </c>
      <c r="I261" s="11">
        <f>data[[#This Row],[Cost per unit]]*data[[#This Row],[Units]]</f>
        <v>942.32999999999993</v>
      </c>
    </row>
    <row r="262" spans="3:9" x14ac:dyDescent="0.25">
      <c r="C262" t="s">
        <v>7</v>
      </c>
      <c r="D262" t="s">
        <v>35</v>
      </c>
      <c r="E262" t="s">
        <v>28</v>
      </c>
      <c r="F262" s="4">
        <v>5194</v>
      </c>
      <c r="G262" s="5">
        <v>288</v>
      </c>
      <c r="H262" s="11">
        <f>_xlfn.XLOOKUP(data[[#This Row],[Product]],products[Product],products[Cost per unit])</f>
        <v>10.38</v>
      </c>
      <c r="I262" s="11">
        <f>data[[#This Row],[Cost per unit]]*data[[#This Row],[Units]]</f>
        <v>2989.44</v>
      </c>
    </row>
    <row r="263" spans="3:9" x14ac:dyDescent="0.25">
      <c r="C263" t="s">
        <v>10</v>
      </c>
      <c r="D263" t="s">
        <v>36</v>
      </c>
      <c r="E263" t="s">
        <v>13</v>
      </c>
      <c r="F263" s="4">
        <v>945</v>
      </c>
      <c r="G263" s="5">
        <v>75</v>
      </c>
      <c r="H263" s="11">
        <f>_xlfn.XLOOKUP(data[[#This Row],[Product]],products[Product],products[Cost per unit])</f>
        <v>9.33</v>
      </c>
      <c r="I263" s="11">
        <f>data[[#This Row],[Cost per unit]]*data[[#This Row],[Units]]</f>
        <v>699.75</v>
      </c>
    </row>
    <row r="264" spans="3:9" x14ac:dyDescent="0.25">
      <c r="C264" t="s">
        <v>40</v>
      </c>
      <c r="D264" t="s">
        <v>38</v>
      </c>
      <c r="E264" t="s">
        <v>31</v>
      </c>
      <c r="F264" s="4">
        <v>1988</v>
      </c>
      <c r="G264" s="5">
        <v>39</v>
      </c>
      <c r="H264" s="11">
        <f>_xlfn.XLOOKUP(data[[#This Row],[Product]],products[Product],products[Cost per unit])</f>
        <v>5.79</v>
      </c>
      <c r="I264" s="11">
        <f>data[[#This Row],[Cost per unit]]*data[[#This Row],[Units]]</f>
        <v>225.81</v>
      </c>
    </row>
    <row r="265" spans="3:9" x14ac:dyDescent="0.25">
      <c r="C265" t="s">
        <v>6</v>
      </c>
      <c r="D265" t="s">
        <v>34</v>
      </c>
      <c r="E265" t="s">
        <v>32</v>
      </c>
      <c r="F265" s="4">
        <v>6734</v>
      </c>
      <c r="G265" s="5">
        <v>123</v>
      </c>
      <c r="H265" s="11">
        <f>_xlfn.XLOOKUP(data[[#This Row],[Product]],products[Product],products[Cost per unit])</f>
        <v>8.65</v>
      </c>
      <c r="I265" s="11">
        <f>data[[#This Row],[Cost per unit]]*data[[#This Row],[Units]]</f>
        <v>1063.95</v>
      </c>
    </row>
    <row r="266" spans="3:9" x14ac:dyDescent="0.25">
      <c r="C266" t="s">
        <v>40</v>
      </c>
      <c r="D266" t="s">
        <v>36</v>
      </c>
      <c r="E266" t="s">
        <v>4</v>
      </c>
      <c r="F266" s="4">
        <v>217</v>
      </c>
      <c r="G266" s="5">
        <v>36</v>
      </c>
      <c r="H266" s="11">
        <f>_xlfn.XLOOKUP(data[[#This Row],[Product]],products[Product],products[Cost per unit])</f>
        <v>11.88</v>
      </c>
      <c r="I266" s="11">
        <f>data[[#This Row],[Cost per unit]]*data[[#This Row],[Units]]</f>
        <v>427.68</v>
      </c>
    </row>
    <row r="267" spans="3:9" x14ac:dyDescent="0.25">
      <c r="C267" t="s">
        <v>5</v>
      </c>
      <c r="D267" t="s">
        <v>34</v>
      </c>
      <c r="E267" t="s">
        <v>22</v>
      </c>
      <c r="F267" s="4">
        <v>6279</v>
      </c>
      <c r="G267" s="5">
        <v>237</v>
      </c>
      <c r="H267" s="11">
        <f>_xlfn.XLOOKUP(data[[#This Row],[Product]],products[Product],products[Cost per unit])</f>
        <v>9.77</v>
      </c>
      <c r="I267" s="11">
        <f>data[[#This Row],[Cost per unit]]*data[[#This Row],[Units]]</f>
        <v>2315.4899999999998</v>
      </c>
    </row>
    <row r="268" spans="3:9" x14ac:dyDescent="0.25">
      <c r="C268" t="s">
        <v>40</v>
      </c>
      <c r="D268" t="s">
        <v>36</v>
      </c>
      <c r="E268" t="s">
        <v>13</v>
      </c>
      <c r="F268" s="4">
        <v>4424</v>
      </c>
      <c r="G268" s="5">
        <v>201</v>
      </c>
      <c r="H268" s="11">
        <f>_xlfn.XLOOKUP(data[[#This Row],[Product]],products[Product],products[Cost per unit])</f>
        <v>9.33</v>
      </c>
      <c r="I268" s="11">
        <f>data[[#This Row],[Cost per unit]]*data[[#This Row],[Units]]</f>
        <v>1875.33</v>
      </c>
    </row>
    <row r="269" spans="3:9" x14ac:dyDescent="0.25">
      <c r="C269" t="s">
        <v>2</v>
      </c>
      <c r="D269" t="s">
        <v>36</v>
      </c>
      <c r="E269" t="s">
        <v>17</v>
      </c>
      <c r="F269" s="4">
        <v>189</v>
      </c>
      <c r="G269" s="5">
        <v>48</v>
      </c>
      <c r="H269" s="11">
        <f>_xlfn.XLOOKUP(data[[#This Row],[Product]],products[Product],products[Cost per unit])</f>
        <v>3.11</v>
      </c>
      <c r="I269" s="11">
        <f>data[[#This Row],[Cost per unit]]*data[[#This Row],[Units]]</f>
        <v>149.28</v>
      </c>
    </row>
    <row r="270" spans="3:9" x14ac:dyDescent="0.25">
      <c r="C270" t="s">
        <v>5</v>
      </c>
      <c r="D270" t="s">
        <v>35</v>
      </c>
      <c r="E270" t="s">
        <v>22</v>
      </c>
      <c r="F270" s="4">
        <v>490</v>
      </c>
      <c r="G270" s="5">
        <v>84</v>
      </c>
      <c r="H270" s="11">
        <f>_xlfn.XLOOKUP(data[[#This Row],[Product]],products[Product],products[Cost per unit])</f>
        <v>9.77</v>
      </c>
      <c r="I270" s="11">
        <f>data[[#This Row],[Cost per unit]]*data[[#This Row],[Units]]</f>
        <v>820.68</v>
      </c>
    </row>
    <row r="271" spans="3:9" x14ac:dyDescent="0.25">
      <c r="C271" t="s">
        <v>8</v>
      </c>
      <c r="D271" t="s">
        <v>37</v>
      </c>
      <c r="E271" t="s">
        <v>21</v>
      </c>
      <c r="F271" s="4">
        <v>434</v>
      </c>
      <c r="G271" s="5">
        <v>87</v>
      </c>
      <c r="H271" s="11">
        <f>_xlfn.XLOOKUP(data[[#This Row],[Product]],products[Product],products[Cost per unit])</f>
        <v>9</v>
      </c>
      <c r="I271" s="11">
        <f>data[[#This Row],[Cost per unit]]*data[[#This Row],[Units]]</f>
        <v>783</v>
      </c>
    </row>
    <row r="272" spans="3:9" x14ac:dyDescent="0.25">
      <c r="C272" t="s">
        <v>7</v>
      </c>
      <c r="D272" t="s">
        <v>38</v>
      </c>
      <c r="E272" t="s">
        <v>30</v>
      </c>
      <c r="F272" s="4">
        <v>10129</v>
      </c>
      <c r="G272" s="5">
        <v>312</v>
      </c>
      <c r="H272" s="11">
        <f>_xlfn.XLOOKUP(data[[#This Row],[Product]],products[Product],products[Cost per unit])</f>
        <v>14.49</v>
      </c>
      <c r="I272" s="11">
        <f>data[[#This Row],[Cost per unit]]*data[[#This Row],[Units]]</f>
        <v>4520.88</v>
      </c>
    </row>
    <row r="273" spans="3:9" x14ac:dyDescent="0.25">
      <c r="C273" t="s">
        <v>3</v>
      </c>
      <c r="D273" t="s">
        <v>39</v>
      </c>
      <c r="E273" t="s">
        <v>28</v>
      </c>
      <c r="F273" s="4">
        <v>1652</v>
      </c>
      <c r="G273" s="5">
        <v>102</v>
      </c>
      <c r="H273" s="11">
        <f>_xlfn.XLOOKUP(data[[#This Row],[Product]],products[Product],products[Cost per unit])</f>
        <v>10.38</v>
      </c>
      <c r="I273" s="11">
        <f>data[[#This Row],[Cost per unit]]*data[[#This Row],[Units]]</f>
        <v>1058.76</v>
      </c>
    </row>
    <row r="274" spans="3:9" x14ac:dyDescent="0.25">
      <c r="C274" t="s">
        <v>8</v>
      </c>
      <c r="D274" t="s">
        <v>38</v>
      </c>
      <c r="E274" t="s">
        <v>21</v>
      </c>
      <c r="F274" s="4">
        <v>6433</v>
      </c>
      <c r="G274" s="5">
        <v>78</v>
      </c>
      <c r="H274" s="11">
        <f>_xlfn.XLOOKUP(data[[#This Row],[Product]],products[Product],products[Cost per unit])</f>
        <v>9</v>
      </c>
      <c r="I274" s="11">
        <f>data[[#This Row],[Cost per unit]]*data[[#This Row],[Units]]</f>
        <v>702</v>
      </c>
    </row>
    <row r="275" spans="3:9" x14ac:dyDescent="0.25">
      <c r="C275" t="s">
        <v>3</v>
      </c>
      <c r="D275" t="s">
        <v>34</v>
      </c>
      <c r="E275" t="s">
        <v>23</v>
      </c>
      <c r="F275" s="4">
        <v>2212</v>
      </c>
      <c r="G275" s="5">
        <v>117</v>
      </c>
      <c r="H275" s="11">
        <f>_xlfn.XLOOKUP(data[[#This Row],[Product]],products[Product],products[Cost per unit])</f>
        <v>6.49</v>
      </c>
      <c r="I275" s="11">
        <f>data[[#This Row],[Cost per unit]]*data[[#This Row],[Units]]</f>
        <v>759.33</v>
      </c>
    </row>
    <row r="276" spans="3:9" x14ac:dyDescent="0.25">
      <c r="C276" t="s">
        <v>41</v>
      </c>
      <c r="D276" t="s">
        <v>35</v>
      </c>
      <c r="E276" t="s">
        <v>19</v>
      </c>
      <c r="F276" s="4">
        <v>609</v>
      </c>
      <c r="G276" s="5">
        <v>99</v>
      </c>
      <c r="H276" s="11">
        <f>_xlfn.XLOOKUP(data[[#This Row],[Product]],products[Product],products[Cost per unit])</f>
        <v>7.64</v>
      </c>
      <c r="I276" s="11">
        <f>data[[#This Row],[Cost per unit]]*data[[#This Row],[Units]]</f>
        <v>756.36</v>
      </c>
    </row>
    <row r="277" spans="3:9" x14ac:dyDescent="0.25">
      <c r="C277" t="s">
        <v>40</v>
      </c>
      <c r="D277" t="s">
        <v>35</v>
      </c>
      <c r="E277" t="s">
        <v>24</v>
      </c>
      <c r="F277" s="4">
        <v>1638</v>
      </c>
      <c r="G277" s="5">
        <v>48</v>
      </c>
      <c r="H277" s="11">
        <f>_xlfn.XLOOKUP(data[[#This Row],[Product]],products[Product],products[Cost per unit])</f>
        <v>4.97</v>
      </c>
      <c r="I277" s="11">
        <f>data[[#This Row],[Cost per unit]]*data[[#This Row],[Units]]</f>
        <v>238.56</v>
      </c>
    </row>
    <row r="278" spans="3:9" x14ac:dyDescent="0.25">
      <c r="C278" t="s">
        <v>7</v>
      </c>
      <c r="D278" t="s">
        <v>34</v>
      </c>
      <c r="E278" t="s">
        <v>15</v>
      </c>
      <c r="F278" s="4">
        <v>3829</v>
      </c>
      <c r="G278" s="5">
        <v>24</v>
      </c>
      <c r="H278" s="11">
        <f>_xlfn.XLOOKUP(data[[#This Row],[Product]],products[Product],products[Cost per unit])</f>
        <v>11.73</v>
      </c>
      <c r="I278" s="11">
        <f>data[[#This Row],[Cost per unit]]*data[[#This Row],[Units]]</f>
        <v>281.52</v>
      </c>
    </row>
    <row r="279" spans="3:9" x14ac:dyDescent="0.25">
      <c r="C279" t="s">
        <v>40</v>
      </c>
      <c r="D279" t="s">
        <v>39</v>
      </c>
      <c r="E279" t="s">
        <v>15</v>
      </c>
      <c r="F279" s="4">
        <v>5775</v>
      </c>
      <c r="G279" s="5">
        <v>42</v>
      </c>
      <c r="H279" s="11">
        <f>_xlfn.XLOOKUP(data[[#This Row],[Product]],products[Product],products[Cost per unit])</f>
        <v>11.73</v>
      </c>
      <c r="I279" s="11">
        <f>data[[#This Row],[Cost per unit]]*data[[#This Row],[Units]]</f>
        <v>492.66</v>
      </c>
    </row>
    <row r="280" spans="3:9" x14ac:dyDescent="0.25">
      <c r="C280" t="s">
        <v>6</v>
      </c>
      <c r="D280" t="s">
        <v>35</v>
      </c>
      <c r="E280" t="s">
        <v>20</v>
      </c>
      <c r="F280" s="4">
        <v>1071</v>
      </c>
      <c r="G280" s="5">
        <v>270</v>
      </c>
      <c r="H280" s="11">
        <f>_xlfn.XLOOKUP(data[[#This Row],[Product]],products[Product],products[Cost per unit])</f>
        <v>10.62</v>
      </c>
      <c r="I280" s="11">
        <f>data[[#This Row],[Cost per unit]]*data[[#This Row],[Units]]</f>
        <v>2867.3999999999996</v>
      </c>
    </row>
    <row r="281" spans="3:9" x14ac:dyDescent="0.25">
      <c r="C281" t="s">
        <v>8</v>
      </c>
      <c r="D281" t="s">
        <v>36</v>
      </c>
      <c r="E281" t="s">
        <v>23</v>
      </c>
      <c r="F281" s="4">
        <v>5019</v>
      </c>
      <c r="G281" s="5">
        <v>150</v>
      </c>
      <c r="H281" s="11">
        <f>_xlfn.XLOOKUP(data[[#This Row],[Product]],products[Product],products[Cost per unit])</f>
        <v>6.49</v>
      </c>
      <c r="I281" s="11">
        <f>data[[#This Row],[Cost per unit]]*data[[#This Row],[Units]]</f>
        <v>973.5</v>
      </c>
    </row>
    <row r="282" spans="3:9" x14ac:dyDescent="0.25">
      <c r="C282" t="s">
        <v>2</v>
      </c>
      <c r="D282" t="s">
        <v>37</v>
      </c>
      <c r="E282" t="s">
        <v>15</v>
      </c>
      <c r="F282" s="4">
        <v>2863</v>
      </c>
      <c r="G282" s="5">
        <v>42</v>
      </c>
      <c r="H282" s="11">
        <f>_xlfn.XLOOKUP(data[[#This Row],[Product]],products[Product],products[Cost per unit])</f>
        <v>11.73</v>
      </c>
      <c r="I282" s="11">
        <f>data[[#This Row],[Cost per unit]]*data[[#This Row],[Units]]</f>
        <v>492.66</v>
      </c>
    </row>
    <row r="283" spans="3:9" x14ac:dyDescent="0.25">
      <c r="C283" t="s">
        <v>40</v>
      </c>
      <c r="D283" t="s">
        <v>35</v>
      </c>
      <c r="E283" t="s">
        <v>29</v>
      </c>
      <c r="F283" s="4">
        <v>1617</v>
      </c>
      <c r="G283" s="5">
        <v>126</v>
      </c>
      <c r="H283" s="11">
        <f>_xlfn.XLOOKUP(data[[#This Row],[Product]],products[Product],products[Cost per unit])</f>
        <v>7.16</v>
      </c>
      <c r="I283" s="11">
        <f>data[[#This Row],[Cost per unit]]*data[[#This Row],[Units]]</f>
        <v>902.16</v>
      </c>
    </row>
    <row r="284" spans="3:9" x14ac:dyDescent="0.25">
      <c r="C284" t="s">
        <v>6</v>
      </c>
      <c r="D284" t="s">
        <v>37</v>
      </c>
      <c r="E284" t="s">
        <v>26</v>
      </c>
      <c r="F284" s="4">
        <v>6818</v>
      </c>
      <c r="G284" s="5">
        <v>6</v>
      </c>
      <c r="H284" s="11">
        <f>_xlfn.XLOOKUP(data[[#This Row],[Product]],products[Product],products[Cost per unit])</f>
        <v>5.6</v>
      </c>
      <c r="I284" s="11">
        <f>data[[#This Row],[Cost per unit]]*data[[#This Row],[Units]]</f>
        <v>33.599999999999994</v>
      </c>
    </row>
    <row r="285" spans="3:9" x14ac:dyDescent="0.25">
      <c r="C285" t="s">
        <v>3</v>
      </c>
      <c r="D285" t="s">
        <v>35</v>
      </c>
      <c r="E285" t="s">
        <v>15</v>
      </c>
      <c r="F285" s="4">
        <v>6657</v>
      </c>
      <c r="G285" s="5">
        <v>276</v>
      </c>
      <c r="H285" s="11">
        <f>_xlfn.XLOOKUP(data[[#This Row],[Product]],products[Product],products[Cost per unit])</f>
        <v>11.73</v>
      </c>
      <c r="I285" s="11">
        <f>data[[#This Row],[Cost per unit]]*data[[#This Row],[Units]]</f>
        <v>3237.48</v>
      </c>
    </row>
    <row r="286" spans="3:9" x14ac:dyDescent="0.25">
      <c r="C286" t="s">
        <v>3</v>
      </c>
      <c r="D286" t="s">
        <v>34</v>
      </c>
      <c r="E286" t="s">
        <v>17</v>
      </c>
      <c r="F286" s="4">
        <v>2919</v>
      </c>
      <c r="G286" s="5">
        <v>93</v>
      </c>
      <c r="H286" s="11">
        <f>_xlfn.XLOOKUP(data[[#This Row],[Product]],products[Product],products[Cost per unit])</f>
        <v>3.11</v>
      </c>
      <c r="I286" s="11">
        <f>data[[#This Row],[Cost per unit]]*data[[#This Row],[Units]]</f>
        <v>289.22999999999996</v>
      </c>
    </row>
    <row r="287" spans="3:9" x14ac:dyDescent="0.25">
      <c r="C287" t="s">
        <v>2</v>
      </c>
      <c r="D287" t="s">
        <v>36</v>
      </c>
      <c r="E287" t="s">
        <v>31</v>
      </c>
      <c r="F287" s="4">
        <v>3094</v>
      </c>
      <c r="G287" s="5">
        <v>246</v>
      </c>
      <c r="H287" s="11">
        <f>_xlfn.XLOOKUP(data[[#This Row],[Product]],products[Product],products[Cost per unit])</f>
        <v>5.79</v>
      </c>
      <c r="I287" s="11">
        <f>data[[#This Row],[Cost per unit]]*data[[#This Row],[Units]]</f>
        <v>1424.34</v>
      </c>
    </row>
    <row r="288" spans="3:9" x14ac:dyDescent="0.25">
      <c r="C288" t="s">
        <v>6</v>
      </c>
      <c r="D288" t="s">
        <v>39</v>
      </c>
      <c r="E288" t="s">
        <v>24</v>
      </c>
      <c r="F288" s="4">
        <v>2989</v>
      </c>
      <c r="G288" s="5">
        <v>3</v>
      </c>
      <c r="H288" s="11">
        <f>_xlfn.XLOOKUP(data[[#This Row],[Product]],products[Product],products[Cost per unit])</f>
        <v>4.97</v>
      </c>
      <c r="I288" s="11">
        <f>data[[#This Row],[Cost per unit]]*data[[#This Row],[Units]]</f>
        <v>14.91</v>
      </c>
    </row>
    <row r="289" spans="3:9" x14ac:dyDescent="0.25">
      <c r="C289" t="s">
        <v>8</v>
      </c>
      <c r="D289" t="s">
        <v>38</v>
      </c>
      <c r="E289" t="s">
        <v>27</v>
      </c>
      <c r="F289" s="4">
        <v>2268</v>
      </c>
      <c r="G289" s="5">
        <v>63</v>
      </c>
      <c r="H289" s="11">
        <f>_xlfn.XLOOKUP(data[[#This Row],[Product]],products[Product],products[Cost per unit])</f>
        <v>16.73</v>
      </c>
      <c r="I289" s="11">
        <f>data[[#This Row],[Cost per unit]]*data[[#This Row],[Units]]</f>
        <v>1053.99</v>
      </c>
    </row>
    <row r="290" spans="3:9" x14ac:dyDescent="0.25">
      <c r="C290" t="s">
        <v>5</v>
      </c>
      <c r="D290" t="s">
        <v>35</v>
      </c>
      <c r="E290" t="s">
        <v>31</v>
      </c>
      <c r="F290" s="4">
        <v>4753</v>
      </c>
      <c r="G290" s="5">
        <v>246</v>
      </c>
      <c r="H290" s="11">
        <f>_xlfn.XLOOKUP(data[[#This Row],[Product]],products[Product],products[Cost per unit])</f>
        <v>5.79</v>
      </c>
      <c r="I290" s="11">
        <f>data[[#This Row],[Cost per unit]]*data[[#This Row],[Units]]</f>
        <v>1424.34</v>
      </c>
    </row>
    <row r="291" spans="3:9" x14ac:dyDescent="0.25">
      <c r="C291" t="s">
        <v>2</v>
      </c>
      <c r="D291" t="s">
        <v>34</v>
      </c>
      <c r="E291" t="s">
        <v>19</v>
      </c>
      <c r="F291" s="4">
        <v>7511</v>
      </c>
      <c r="G291" s="5">
        <v>120</v>
      </c>
      <c r="H291" s="11">
        <f>_xlfn.XLOOKUP(data[[#This Row],[Product]],products[Product],products[Cost per unit])</f>
        <v>7.64</v>
      </c>
      <c r="I291" s="11">
        <f>data[[#This Row],[Cost per unit]]*data[[#This Row],[Units]]</f>
        <v>916.8</v>
      </c>
    </row>
    <row r="292" spans="3:9" x14ac:dyDescent="0.25">
      <c r="C292" t="s">
        <v>2</v>
      </c>
      <c r="D292" t="s">
        <v>38</v>
      </c>
      <c r="E292" t="s">
        <v>31</v>
      </c>
      <c r="F292" s="4">
        <v>4326</v>
      </c>
      <c r="G292" s="5">
        <v>348</v>
      </c>
      <c r="H292" s="11">
        <f>_xlfn.XLOOKUP(data[[#This Row],[Product]],products[Product],products[Cost per unit])</f>
        <v>5.79</v>
      </c>
      <c r="I292" s="11">
        <f>data[[#This Row],[Cost per unit]]*data[[#This Row],[Units]]</f>
        <v>2014.92</v>
      </c>
    </row>
    <row r="293" spans="3:9" x14ac:dyDescent="0.25">
      <c r="C293" t="s">
        <v>41</v>
      </c>
      <c r="D293" t="s">
        <v>34</v>
      </c>
      <c r="E293" t="s">
        <v>23</v>
      </c>
      <c r="F293" s="4">
        <v>4935</v>
      </c>
      <c r="G293" s="5">
        <v>126</v>
      </c>
      <c r="H293" s="11">
        <f>_xlfn.XLOOKUP(data[[#This Row],[Product]],products[Product],products[Cost per unit])</f>
        <v>6.49</v>
      </c>
      <c r="I293" s="11">
        <f>data[[#This Row],[Cost per unit]]*data[[#This Row],[Units]]</f>
        <v>817.74</v>
      </c>
    </row>
    <row r="294" spans="3:9" x14ac:dyDescent="0.25">
      <c r="C294" t="s">
        <v>6</v>
      </c>
      <c r="D294" t="s">
        <v>35</v>
      </c>
      <c r="E294" t="s">
        <v>30</v>
      </c>
      <c r="F294" s="4">
        <v>4781</v>
      </c>
      <c r="G294" s="5">
        <v>123</v>
      </c>
      <c r="H294" s="11">
        <f>_xlfn.XLOOKUP(data[[#This Row],[Product]],products[Product],products[Cost per unit])</f>
        <v>14.49</v>
      </c>
      <c r="I294" s="11">
        <f>data[[#This Row],[Cost per unit]]*data[[#This Row],[Units]]</f>
        <v>1782.27</v>
      </c>
    </row>
    <row r="295" spans="3:9" x14ac:dyDescent="0.25">
      <c r="C295" t="s">
        <v>5</v>
      </c>
      <c r="D295" t="s">
        <v>38</v>
      </c>
      <c r="E295" t="s">
        <v>25</v>
      </c>
      <c r="F295" s="4">
        <v>7483</v>
      </c>
      <c r="G295" s="5">
        <v>45</v>
      </c>
      <c r="H295" s="11">
        <f>_xlfn.XLOOKUP(data[[#This Row],[Product]],products[Product],products[Cost per unit])</f>
        <v>13.15</v>
      </c>
      <c r="I295" s="11">
        <f>data[[#This Row],[Cost per unit]]*data[[#This Row],[Units]]</f>
        <v>591.75</v>
      </c>
    </row>
    <row r="296" spans="3:9" x14ac:dyDescent="0.25">
      <c r="C296" t="s">
        <v>10</v>
      </c>
      <c r="D296" t="s">
        <v>38</v>
      </c>
      <c r="E296" t="s">
        <v>4</v>
      </c>
      <c r="F296" s="4">
        <v>6860</v>
      </c>
      <c r="G296" s="5">
        <v>126</v>
      </c>
      <c r="H296" s="11">
        <f>_xlfn.XLOOKUP(data[[#This Row],[Product]],products[Product],products[Cost per unit])</f>
        <v>11.88</v>
      </c>
      <c r="I296" s="11">
        <f>data[[#This Row],[Cost per unit]]*data[[#This Row],[Units]]</f>
        <v>1496.88</v>
      </c>
    </row>
    <row r="297" spans="3:9" x14ac:dyDescent="0.25">
      <c r="C297" t="s">
        <v>40</v>
      </c>
      <c r="D297" t="s">
        <v>37</v>
      </c>
      <c r="E297" t="s">
        <v>29</v>
      </c>
      <c r="F297" s="4">
        <v>9002</v>
      </c>
      <c r="G297" s="5">
        <v>72</v>
      </c>
      <c r="H297" s="11">
        <f>_xlfn.XLOOKUP(data[[#This Row],[Product]],products[Product],products[Cost per unit])</f>
        <v>7.16</v>
      </c>
      <c r="I297" s="11">
        <f>data[[#This Row],[Cost per unit]]*data[[#This Row],[Units]]</f>
        <v>515.52</v>
      </c>
    </row>
    <row r="298" spans="3:9" x14ac:dyDescent="0.25">
      <c r="C298" t="s">
        <v>6</v>
      </c>
      <c r="D298" t="s">
        <v>36</v>
      </c>
      <c r="E298" t="s">
        <v>29</v>
      </c>
      <c r="F298" s="4">
        <v>1400</v>
      </c>
      <c r="G298" s="5">
        <v>135</v>
      </c>
      <c r="H298" s="11">
        <f>_xlfn.XLOOKUP(data[[#This Row],[Product]],products[Product],products[Cost per unit])</f>
        <v>7.16</v>
      </c>
      <c r="I298" s="11">
        <f>data[[#This Row],[Cost per unit]]*data[[#This Row],[Units]]</f>
        <v>966.6</v>
      </c>
    </row>
    <row r="299" spans="3:9" x14ac:dyDescent="0.25">
      <c r="C299" t="s">
        <v>10</v>
      </c>
      <c r="D299" t="s">
        <v>34</v>
      </c>
      <c r="E299" t="s">
        <v>22</v>
      </c>
      <c r="F299" s="4">
        <v>4053</v>
      </c>
      <c r="G299" s="5">
        <v>24</v>
      </c>
      <c r="H299" s="11">
        <f>_xlfn.XLOOKUP(data[[#This Row],[Product]],products[Product],products[Cost per unit])</f>
        <v>9.77</v>
      </c>
      <c r="I299" s="11">
        <f>data[[#This Row],[Cost per unit]]*data[[#This Row],[Units]]</f>
        <v>234.48</v>
      </c>
    </row>
    <row r="300" spans="3:9" x14ac:dyDescent="0.25">
      <c r="C300" t="s">
        <v>7</v>
      </c>
      <c r="D300" t="s">
        <v>36</v>
      </c>
      <c r="E300" t="s">
        <v>31</v>
      </c>
      <c r="F300" s="4">
        <v>2149</v>
      </c>
      <c r="G300" s="5">
        <v>117</v>
      </c>
      <c r="H300" s="11">
        <f>_xlfn.XLOOKUP(data[[#This Row],[Product]],products[Product],products[Cost per unit])</f>
        <v>5.79</v>
      </c>
      <c r="I300" s="11">
        <f>data[[#This Row],[Cost per unit]]*data[[#This Row],[Units]]</f>
        <v>677.43</v>
      </c>
    </row>
    <row r="301" spans="3:9" x14ac:dyDescent="0.25">
      <c r="C301" t="s">
        <v>3</v>
      </c>
      <c r="D301" t="s">
        <v>39</v>
      </c>
      <c r="E301" t="s">
        <v>29</v>
      </c>
      <c r="F301" s="4">
        <v>3640</v>
      </c>
      <c r="G301" s="5">
        <v>51</v>
      </c>
      <c r="H301" s="11">
        <f>_xlfn.XLOOKUP(data[[#This Row],[Product]],products[Product],products[Cost per unit])</f>
        <v>7.16</v>
      </c>
      <c r="I301" s="11">
        <f>data[[#This Row],[Cost per unit]]*data[[#This Row],[Units]]</f>
        <v>365.16</v>
      </c>
    </row>
    <row r="302" spans="3:9" x14ac:dyDescent="0.25">
      <c r="C302" t="s">
        <v>2</v>
      </c>
      <c r="D302" t="s">
        <v>39</v>
      </c>
      <c r="E302" t="s">
        <v>23</v>
      </c>
      <c r="F302" s="4">
        <v>630</v>
      </c>
      <c r="G302" s="5">
        <v>36</v>
      </c>
      <c r="H302" s="11">
        <f>_xlfn.XLOOKUP(data[[#This Row],[Product]],products[Product],products[Cost per unit])</f>
        <v>6.49</v>
      </c>
      <c r="I302" s="11">
        <f>data[[#This Row],[Cost per unit]]*data[[#This Row],[Units]]</f>
        <v>233.64000000000001</v>
      </c>
    </row>
    <row r="303" spans="3:9" x14ac:dyDescent="0.25">
      <c r="C303" t="s">
        <v>9</v>
      </c>
      <c r="D303" t="s">
        <v>35</v>
      </c>
      <c r="E303" t="s">
        <v>27</v>
      </c>
      <c r="F303" s="4">
        <v>2429</v>
      </c>
      <c r="G303" s="5">
        <v>144</v>
      </c>
      <c r="H303" s="11">
        <f>_xlfn.XLOOKUP(data[[#This Row],[Product]],products[Product],products[Cost per unit])</f>
        <v>16.73</v>
      </c>
      <c r="I303" s="11">
        <f>data[[#This Row],[Cost per unit]]*data[[#This Row],[Units]]</f>
        <v>2409.12</v>
      </c>
    </row>
    <row r="304" spans="3:9" x14ac:dyDescent="0.25">
      <c r="C304" t="s">
        <v>9</v>
      </c>
      <c r="D304" t="s">
        <v>36</v>
      </c>
      <c r="E304" t="s">
        <v>25</v>
      </c>
      <c r="F304" s="4">
        <v>2142</v>
      </c>
      <c r="G304" s="5">
        <v>114</v>
      </c>
      <c r="H304" s="11">
        <f>_xlfn.XLOOKUP(data[[#This Row],[Product]],products[Product],products[Cost per unit])</f>
        <v>13.15</v>
      </c>
      <c r="I304" s="11">
        <f>data[[#This Row],[Cost per unit]]*data[[#This Row],[Units]]</f>
        <v>1499.1000000000001</v>
      </c>
    </row>
    <row r="305" spans="3:9" x14ac:dyDescent="0.25">
      <c r="C305" t="s">
        <v>7</v>
      </c>
      <c r="D305" t="s">
        <v>37</v>
      </c>
      <c r="E305" t="s">
        <v>30</v>
      </c>
      <c r="F305" s="4">
        <v>6454</v>
      </c>
      <c r="G305" s="5">
        <v>54</v>
      </c>
      <c r="H305" s="11">
        <f>_xlfn.XLOOKUP(data[[#This Row],[Product]],products[Product],products[Cost per unit])</f>
        <v>14.49</v>
      </c>
      <c r="I305" s="11">
        <f>data[[#This Row],[Cost per unit]]*data[[#This Row],[Units]]</f>
        <v>782.46</v>
      </c>
    </row>
    <row r="306" spans="3:9" x14ac:dyDescent="0.25">
      <c r="C306" t="s">
        <v>7</v>
      </c>
      <c r="D306" t="s">
        <v>37</v>
      </c>
      <c r="E306" t="s">
        <v>16</v>
      </c>
      <c r="F306" s="4">
        <v>4487</v>
      </c>
      <c r="G306" s="5">
        <v>333</v>
      </c>
      <c r="H306" s="11">
        <f>_xlfn.XLOOKUP(data[[#This Row],[Product]],products[Product],products[Cost per unit])</f>
        <v>8.7899999999999991</v>
      </c>
      <c r="I306" s="11">
        <f>data[[#This Row],[Cost per unit]]*data[[#This Row],[Units]]</f>
        <v>2927.0699999999997</v>
      </c>
    </row>
    <row r="307" spans="3:9" x14ac:dyDescent="0.25">
      <c r="C307" t="s">
        <v>3</v>
      </c>
      <c r="D307" t="s">
        <v>37</v>
      </c>
      <c r="E307" t="s">
        <v>4</v>
      </c>
      <c r="F307" s="4">
        <v>938</v>
      </c>
      <c r="G307" s="5">
        <v>366</v>
      </c>
      <c r="H307" s="11">
        <f>_xlfn.XLOOKUP(data[[#This Row],[Product]],products[Product],products[Cost per unit])</f>
        <v>11.88</v>
      </c>
      <c r="I307" s="11">
        <f>data[[#This Row],[Cost per unit]]*data[[#This Row],[Units]]</f>
        <v>4348.08</v>
      </c>
    </row>
    <row r="308" spans="3:9" x14ac:dyDescent="0.25">
      <c r="C308" t="s">
        <v>3</v>
      </c>
      <c r="D308" t="s">
        <v>38</v>
      </c>
      <c r="E308" t="s">
        <v>26</v>
      </c>
      <c r="F308" s="4">
        <v>8841</v>
      </c>
      <c r="G308" s="5">
        <v>303</v>
      </c>
      <c r="H308" s="11">
        <f>_xlfn.XLOOKUP(data[[#This Row],[Product]],products[Product],products[Cost per unit])</f>
        <v>5.6</v>
      </c>
      <c r="I308" s="11">
        <f>data[[#This Row],[Cost per unit]]*data[[#This Row],[Units]]</f>
        <v>1696.8</v>
      </c>
    </row>
    <row r="309" spans="3:9" x14ac:dyDescent="0.25">
      <c r="C309" t="s">
        <v>2</v>
      </c>
      <c r="D309" t="s">
        <v>39</v>
      </c>
      <c r="E309" t="s">
        <v>33</v>
      </c>
      <c r="F309" s="4">
        <v>4018</v>
      </c>
      <c r="G309" s="5">
        <v>126</v>
      </c>
      <c r="H309" s="11">
        <f>_xlfn.XLOOKUP(data[[#This Row],[Product]],products[Product],products[Cost per unit])</f>
        <v>12.37</v>
      </c>
      <c r="I309" s="11">
        <f>data[[#This Row],[Cost per unit]]*data[[#This Row],[Units]]</f>
        <v>1558.62</v>
      </c>
    </row>
    <row r="310" spans="3:9" x14ac:dyDescent="0.25">
      <c r="C310" t="s">
        <v>41</v>
      </c>
      <c r="D310" t="s">
        <v>37</v>
      </c>
      <c r="E310" t="s">
        <v>15</v>
      </c>
      <c r="F310" s="4">
        <v>714</v>
      </c>
      <c r="G310" s="5">
        <v>231</v>
      </c>
      <c r="H310" s="11">
        <f>_xlfn.XLOOKUP(data[[#This Row],[Product]],products[Product],products[Cost per unit])</f>
        <v>11.73</v>
      </c>
      <c r="I310" s="11">
        <f>data[[#This Row],[Cost per unit]]*data[[#This Row],[Units]]</f>
        <v>2709.63</v>
      </c>
    </row>
    <row r="311" spans="3:9" x14ac:dyDescent="0.25">
      <c r="C311" t="s">
        <v>9</v>
      </c>
      <c r="D311" t="s">
        <v>38</v>
      </c>
      <c r="E311" t="s">
        <v>25</v>
      </c>
      <c r="F311" s="4">
        <v>3850</v>
      </c>
      <c r="G311" s="5">
        <v>102</v>
      </c>
      <c r="H311" s="11">
        <f>_xlfn.XLOOKUP(data[[#This Row],[Product]],products[Product],products[Cost per unit])</f>
        <v>13.15</v>
      </c>
      <c r="I311" s="11">
        <f>data[[#This Row],[Cost per unit]]*data[[#This Row],[Units]]</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topLeftCell="A2" zoomScale="145" zoomScaleNormal="145" workbookViewId="0">
      <selection activeCell="E4" sqref="E4"/>
    </sheetView>
  </sheetViews>
  <sheetFormatPr defaultRowHeight="15" x14ac:dyDescent="0.25"/>
  <cols>
    <col min="1" max="1" width="2.140625" customWidth="1"/>
    <col min="2" max="2" width="6.7109375" customWidth="1"/>
    <col min="3" max="3" width="3.42578125" customWidth="1"/>
    <col min="4" max="5" width="14.42578125" customWidth="1"/>
    <col min="7" max="7" width="4.7109375" customWidth="1"/>
    <col min="8" max="8" width="3.42578125" customWidth="1"/>
    <col min="9" max="9" width="16.140625" bestFit="1" customWidth="1"/>
    <col min="10" max="10" width="12.85546875" customWidth="1"/>
    <col min="12" max="12" width="6.5703125" customWidth="1"/>
    <col min="16" max="16" width="12.85546875" customWidth="1"/>
  </cols>
  <sheetData>
    <row r="1" spans="1:18" s="2" customFormat="1" ht="52.5" customHeight="1" x14ac:dyDescent="0.25">
      <c r="A1" s="1"/>
      <c r="B1" s="14">
        <v>9</v>
      </c>
      <c r="C1" s="3" t="str">
        <f>Data!L20</f>
        <v>Dynamic country-level Sales Report</v>
      </c>
    </row>
    <row r="2" spans="1:18" s="12" customFormat="1" x14ac:dyDescent="0.25">
      <c r="A2" s="13"/>
      <c r="B2" s="15" t="s">
        <v>42</v>
      </c>
    </row>
    <row r="4" spans="1:18" x14ac:dyDescent="0.25">
      <c r="C4" t="s">
        <v>74</v>
      </c>
      <c r="E4" s="28" t="s">
        <v>34</v>
      </c>
      <c r="P4" t="s">
        <v>73</v>
      </c>
      <c r="R4" t="s">
        <v>82</v>
      </c>
    </row>
    <row r="5" spans="1:18" x14ac:dyDescent="0.25">
      <c r="P5" t="s">
        <v>34</v>
      </c>
      <c r="R5" t="s">
        <v>2</v>
      </c>
    </row>
    <row r="6" spans="1:18" x14ac:dyDescent="0.25">
      <c r="C6" s="29" t="s">
        <v>75</v>
      </c>
      <c r="D6" s="29"/>
      <c r="E6" s="29"/>
      <c r="F6" s="29"/>
      <c r="H6" s="29" t="s">
        <v>81</v>
      </c>
      <c r="I6" s="29"/>
      <c r="J6" s="29"/>
      <c r="K6" s="29"/>
      <c r="L6" s="29"/>
      <c r="P6" t="s">
        <v>36</v>
      </c>
      <c r="R6" t="s">
        <v>8</v>
      </c>
    </row>
    <row r="7" spans="1:18" x14ac:dyDescent="0.25">
      <c r="P7" t="s">
        <v>35</v>
      </c>
      <c r="R7" t="s">
        <v>41</v>
      </c>
    </row>
    <row r="8" spans="1:18" x14ac:dyDescent="0.25">
      <c r="D8" s="18" t="s">
        <v>80</v>
      </c>
      <c r="E8" s="18"/>
      <c r="F8" s="18">
        <f>COUNTIFS(data[Geography],E4)</f>
        <v>58</v>
      </c>
      <c r="I8" s="31"/>
      <c r="J8" s="32" t="s">
        <v>1</v>
      </c>
      <c r="K8" s="32" t="s">
        <v>51</v>
      </c>
      <c r="L8" s="33" t="s">
        <v>83</v>
      </c>
      <c r="P8" t="s">
        <v>38</v>
      </c>
      <c r="R8" t="s">
        <v>7</v>
      </c>
    </row>
    <row r="9" spans="1:18" x14ac:dyDescent="0.25">
      <c r="I9" s="18" t="s">
        <v>2</v>
      </c>
      <c r="J9" s="30">
        <f>SUMIFS(data[Amount], data[Sales Person],$I9, data[Geography],$E$4)</f>
        <v>7763</v>
      </c>
      <c r="K9" s="20">
        <f>SUMIFS(data[Units], data[Sales Person],$I9, data[Geography],$E$4)</f>
        <v>174</v>
      </c>
      <c r="L9" s="34">
        <f>IF(J9&gt;12000,1,-1)</f>
        <v>-1</v>
      </c>
      <c r="P9" t="s">
        <v>39</v>
      </c>
      <c r="R9" t="s">
        <v>6</v>
      </c>
    </row>
    <row r="10" spans="1:18" x14ac:dyDescent="0.25">
      <c r="D10" s="31"/>
      <c r="E10" s="32" t="s">
        <v>79</v>
      </c>
      <c r="F10" s="32" t="s">
        <v>55</v>
      </c>
      <c r="I10" s="18" t="s">
        <v>8</v>
      </c>
      <c r="J10" s="30">
        <f>SUMIFS(data[Amount], data[Sales Person],$I10, data[Geography],$E$4)</f>
        <v>5516</v>
      </c>
      <c r="K10" s="20">
        <f>SUMIFS(data[Units], data[Sales Person],$I10, data[Geography],$E$4)</f>
        <v>507</v>
      </c>
      <c r="L10" s="34">
        <f t="shared" ref="L10:L18" si="0">IF(J10&gt;12000,1,-1)</f>
        <v>-1</v>
      </c>
      <c r="P10" t="s">
        <v>37</v>
      </c>
      <c r="R10" t="s">
        <v>5</v>
      </c>
    </row>
    <row r="11" spans="1:18" x14ac:dyDescent="0.25">
      <c r="D11" s="18" t="s">
        <v>76</v>
      </c>
      <c r="E11" s="30">
        <f>SUMIFS(data[Amount], data[Geography],E$4)</f>
        <v>252469</v>
      </c>
      <c r="F11" s="30">
        <f>AVERAGEIFS(data[Amount], data[Geography],E$4)</f>
        <v>4352.9137931034484</v>
      </c>
      <c r="I11" s="18" t="s">
        <v>41</v>
      </c>
      <c r="J11" s="30">
        <f>SUMIFS(data[Amount], data[Sales Person],$I11, data[Geography],$E$4)</f>
        <v>15855</v>
      </c>
      <c r="K11" s="20">
        <f>SUMIFS(data[Units], data[Sales Person],$I11, data[Geography],$E$4)</f>
        <v>708</v>
      </c>
      <c r="L11" s="34">
        <f t="shared" si="0"/>
        <v>1</v>
      </c>
      <c r="R11" t="s">
        <v>3</v>
      </c>
    </row>
    <row r="12" spans="1:18" x14ac:dyDescent="0.25">
      <c r="D12" s="18" t="s">
        <v>71</v>
      </c>
      <c r="E12" s="30">
        <f>SUMIFS(data[Cost], data[Geography],E$4)</f>
        <v>80681.400000000038</v>
      </c>
      <c r="F12" s="30">
        <f>AVERAGEIFS(data[Cost], data[Geography],E$4)</f>
        <v>1391.0586206896558</v>
      </c>
      <c r="I12" s="18" t="s">
        <v>7</v>
      </c>
      <c r="J12" s="30">
        <f>SUMIFS(data[Amount], data[Sales Person],$I12, data[Geography],$E$4)</f>
        <v>31661</v>
      </c>
      <c r="K12" s="20">
        <f>SUMIFS(data[Units], data[Sales Person],$I12, data[Geography],$E$4)</f>
        <v>978</v>
      </c>
      <c r="L12" s="34">
        <f t="shared" si="0"/>
        <v>1</v>
      </c>
      <c r="R12" t="s">
        <v>9</v>
      </c>
    </row>
    <row r="13" spans="1:18" x14ac:dyDescent="0.25">
      <c r="D13" s="18" t="s">
        <v>78</v>
      </c>
      <c r="E13" s="30">
        <f>E11-E12</f>
        <v>171787.59999999998</v>
      </c>
      <c r="F13" s="30">
        <f>F11-F12</f>
        <v>2961.8551724137924</v>
      </c>
      <c r="I13" s="18" t="s">
        <v>6</v>
      </c>
      <c r="J13" s="30">
        <f>SUMIFS(data[Amount], data[Sales Person],$I13, data[Geography],$E$4)</f>
        <v>33670</v>
      </c>
      <c r="K13" s="20">
        <f>SUMIFS(data[Units], data[Sales Person],$I13, data[Geography],$E$4)</f>
        <v>1515</v>
      </c>
      <c r="L13" s="34">
        <f t="shared" si="0"/>
        <v>1</v>
      </c>
      <c r="R13" t="s">
        <v>10</v>
      </c>
    </row>
    <row r="14" spans="1:18" x14ac:dyDescent="0.25">
      <c r="D14" s="18" t="s">
        <v>77</v>
      </c>
      <c r="E14" s="20">
        <f>SUMIFS(data[Units], data[Geography],E$4)</f>
        <v>8760</v>
      </c>
      <c r="F14" s="20">
        <f>AVERAGEIFS(data[Units], data[Geography],E$4)</f>
        <v>151.0344827586207</v>
      </c>
      <c r="I14" s="18" t="s">
        <v>5</v>
      </c>
      <c r="J14" s="30">
        <f>SUMIFS(data[Amount], data[Sales Person],$I14, data[Geography],$E$4)</f>
        <v>41559</v>
      </c>
      <c r="K14" s="20">
        <f>SUMIFS(data[Units], data[Sales Person],$I14, data[Geography],$E$4)</f>
        <v>1188</v>
      </c>
      <c r="L14" s="34">
        <f t="shared" si="0"/>
        <v>1</v>
      </c>
      <c r="R14" t="s">
        <v>40</v>
      </c>
    </row>
    <row r="15" spans="1:18" x14ac:dyDescent="0.25">
      <c r="I15" s="18" t="s">
        <v>3</v>
      </c>
      <c r="J15" s="30">
        <f>SUMIFS(data[Amount], data[Sales Person],$I15, data[Geography],$E$4)</f>
        <v>35847</v>
      </c>
      <c r="K15" s="20">
        <f>SUMIFS(data[Units], data[Sales Person],$I15, data[Geography],$E$4)</f>
        <v>1416</v>
      </c>
      <c r="L15" s="34">
        <f t="shared" si="0"/>
        <v>1</v>
      </c>
    </row>
    <row r="16" spans="1:18" x14ac:dyDescent="0.25">
      <c r="I16" s="18" t="s">
        <v>9</v>
      </c>
      <c r="J16" s="30">
        <f>SUMIFS(data[Amount], data[Sales Person],$I16, data[Geography],$E$4)</f>
        <v>39424</v>
      </c>
      <c r="K16" s="20">
        <f>SUMIFS(data[Units], data[Sales Person],$I16, data[Geography],$E$4)</f>
        <v>1122</v>
      </c>
      <c r="L16" s="34">
        <f t="shared" si="0"/>
        <v>1</v>
      </c>
    </row>
    <row r="17" spans="9:12" x14ac:dyDescent="0.25">
      <c r="I17" s="18" t="s">
        <v>10</v>
      </c>
      <c r="J17" s="30">
        <f>SUMIFS(data[Amount], data[Sales Person],$I17, data[Geography],$E$4)</f>
        <v>16527</v>
      </c>
      <c r="K17" s="20">
        <f>SUMIFS(data[Units], data[Sales Person],$I17, data[Geography],$E$4)</f>
        <v>417</v>
      </c>
      <c r="L17" s="34">
        <f t="shared" si="0"/>
        <v>1</v>
      </c>
    </row>
    <row r="18" spans="9:12" x14ac:dyDescent="0.25">
      <c r="I18" s="18" t="s">
        <v>40</v>
      </c>
      <c r="J18" s="30">
        <f>SUMIFS(data[Amount], data[Sales Person],$I18, data[Geography],$E$4)</f>
        <v>24647</v>
      </c>
      <c r="K18" s="20">
        <f>SUMIFS(data[Units], data[Sales Person],$I18, data[Geography],$E$4)</f>
        <v>735</v>
      </c>
      <c r="L18" s="34">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4"/>
  <sheetViews>
    <sheetView topLeftCell="C4" zoomScale="93" zoomScaleNormal="130" workbookViewId="0">
      <selection activeCell="I14" sqref="I14"/>
    </sheetView>
  </sheetViews>
  <sheetFormatPr defaultRowHeight="15" x14ac:dyDescent="0.25"/>
  <cols>
    <col min="1" max="1" width="2.140625" customWidth="1"/>
    <col min="2" max="2" width="7.7109375" customWidth="1"/>
    <col min="3" max="3" width="21" customWidth="1"/>
    <col min="4" max="4" width="15.140625" customWidth="1"/>
    <col min="5" max="5" width="14" customWidth="1"/>
    <col min="6" max="6" width="10.85546875" customWidth="1"/>
  </cols>
  <sheetData>
    <row r="1" spans="1:7" s="2" customFormat="1" ht="52.5" customHeight="1" x14ac:dyDescent="0.25">
      <c r="A1" s="1"/>
      <c r="B1" s="14">
        <v>10</v>
      </c>
      <c r="C1" s="3" t="str">
        <f>Data!L21</f>
        <v>Which products to discontinue?</v>
      </c>
    </row>
    <row r="2" spans="1:7" s="12" customFormat="1" x14ac:dyDescent="0.25">
      <c r="A2" s="13"/>
      <c r="B2" s="15" t="s">
        <v>42</v>
      </c>
    </row>
    <row r="5" spans="1:7" x14ac:dyDescent="0.25">
      <c r="C5" s="22" t="s">
        <v>65</v>
      </c>
      <c r="D5" t="s">
        <v>67</v>
      </c>
      <c r="E5" t="s">
        <v>68</v>
      </c>
      <c r="F5" t="s">
        <v>72</v>
      </c>
      <c r="G5" t="s">
        <v>84</v>
      </c>
    </row>
    <row r="6" spans="1:7" x14ac:dyDescent="0.25">
      <c r="C6" s="23" t="s">
        <v>26</v>
      </c>
      <c r="D6">
        <v>98</v>
      </c>
      <c r="E6">
        <v>204</v>
      </c>
      <c r="F6" s="27">
        <v>-1044.3999999999999</v>
      </c>
      <c r="G6" s="35">
        <v>-10.657142857142857</v>
      </c>
    </row>
    <row r="7" spans="1:7" x14ac:dyDescent="0.25">
      <c r="C7" s="23" t="s">
        <v>21</v>
      </c>
      <c r="D7">
        <v>497</v>
      </c>
      <c r="E7">
        <v>63</v>
      </c>
      <c r="F7" s="27">
        <v>-70</v>
      </c>
      <c r="G7" s="35">
        <v>-0.14084507042253522</v>
      </c>
    </row>
    <row r="8" spans="1:7" x14ac:dyDescent="0.25">
      <c r="C8" s="23" t="s">
        <v>28</v>
      </c>
      <c r="D8">
        <v>1827</v>
      </c>
      <c r="E8">
        <v>471</v>
      </c>
      <c r="F8" s="27">
        <v>-3061.9800000000005</v>
      </c>
      <c r="G8" s="35">
        <v>-1.6759605911330051</v>
      </c>
    </row>
    <row r="9" spans="1:7" x14ac:dyDescent="0.25">
      <c r="C9" s="23" t="s">
        <v>31</v>
      </c>
      <c r="D9">
        <v>5243</v>
      </c>
      <c r="E9">
        <v>363</v>
      </c>
      <c r="F9" s="27">
        <v>3141.23</v>
      </c>
      <c r="G9" s="35">
        <v>0.59912836162502381</v>
      </c>
    </row>
    <row r="10" spans="1:7" x14ac:dyDescent="0.25">
      <c r="C10" s="23" t="s">
        <v>19</v>
      </c>
      <c r="D10">
        <v>6076</v>
      </c>
      <c r="E10">
        <v>510</v>
      </c>
      <c r="F10" s="27">
        <v>2179.6000000000004</v>
      </c>
      <c r="G10" s="35">
        <v>0.35872284397630028</v>
      </c>
    </row>
    <row r="11" spans="1:7" x14ac:dyDescent="0.25">
      <c r="C11" s="23" t="s">
        <v>22</v>
      </c>
      <c r="D11">
        <v>8435</v>
      </c>
      <c r="E11">
        <v>42</v>
      </c>
      <c r="F11" s="27">
        <v>8024.66</v>
      </c>
      <c r="G11" s="35">
        <v>0.95135269709543568</v>
      </c>
    </row>
    <row r="12" spans="1:7" x14ac:dyDescent="0.25">
      <c r="C12" s="23" t="s">
        <v>17</v>
      </c>
      <c r="D12">
        <v>8498</v>
      </c>
      <c r="E12">
        <v>552</v>
      </c>
      <c r="F12" s="27">
        <v>6781.28</v>
      </c>
      <c r="G12" s="35">
        <v>0.7979854083313721</v>
      </c>
    </row>
    <row r="13" spans="1:7" x14ac:dyDescent="0.25">
      <c r="C13" s="23" t="s">
        <v>33</v>
      </c>
      <c r="D13">
        <v>9772</v>
      </c>
      <c r="E13">
        <v>90</v>
      </c>
      <c r="F13" s="27">
        <v>8658.7000000000007</v>
      </c>
      <c r="G13" s="35">
        <v>0.88607245190339756</v>
      </c>
    </row>
    <row r="14" spans="1:7" x14ac:dyDescent="0.25">
      <c r="C14" s="23" t="s">
        <v>4</v>
      </c>
      <c r="D14">
        <v>10290</v>
      </c>
      <c r="E14">
        <v>156</v>
      </c>
      <c r="F14" s="27">
        <v>8436.7199999999993</v>
      </c>
      <c r="G14" s="35">
        <v>0.81989504373177835</v>
      </c>
    </row>
    <row r="15" spans="1:7" x14ac:dyDescent="0.25">
      <c r="C15" s="23" t="s">
        <v>25</v>
      </c>
      <c r="D15">
        <v>10920</v>
      </c>
      <c r="E15">
        <v>183</v>
      </c>
      <c r="F15" s="27">
        <v>8513.5499999999993</v>
      </c>
      <c r="G15" s="35">
        <v>0.77962912087912084</v>
      </c>
    </row>
    <row r="16" spans="1:7" x14ac:dyDescent="0.25">
      <c r="C16" s="23" t="s">
        <v>30</v>
      </c>
      <c r="D16">
        <v>16695</v>
      </c>
      <c r="E16">
        <v>336</v>
      </c>
      <c r="F16" s="27">
        <v>11826.36</v>
      </c>
      <c r="G16" s="35">
        <v>0.70837735849056604</v>
      </c>
    </row>
    <row r="17" spans="3:7" x14ac:dyDescent="0.25">
      <c r="C17" s="23" t="s">
        <v>27</v>
      </c>
      <c r="D17">
        <v>16891</v>
      </c>
      <c r="E17">
        <v>1101</v>
      </c>
      <c r="F17" s="27">
        <v>-1528.7299999999996</v>
      </c>
      <c r="G17" s="35">
        <v>-9.0505594695399885E-2</v>
      </c>
    </row>
    <row r="18" spans="3:7" x14ac:dyDescent="0.25">
      <c r="C18" s="23" t="s">
        <v>23</v>
      </c>
      <c r="D18">
        <v>17423</v>
      </c>
      <c r="E18">
        <v>591</v>
      </c>
      <c r="F18" s="27">
        <v>13587.41</v>
      </c>
      <c r="G18" s="35">
        <v>0.77985478964587041</v>
      </c>
    </row>
    <row r="19" spans="3:7" x14ac:dyDescent="0.25">
      <c r="C19" s="23" t="s">
        <v>29</v>
      </c>
      <c r="D19">
        <v>17633</v>
      </c>
      <c r="E19">
        <v>804</v>
      </c>
      <c r="F19" s="27">
        <v>11876.36</v>
      </c>
      <c r="G19" s="35">
        <v>0.67353031248227757</v>
      </c>
    </row>
    <row r="20" spans="3:7" x14ac:dyDescent="0.25">
      <c r="C20" s="23" t="s">
        <v>18</v>
      </c>
      <c r="D20">
        <v>18389</v>
      </c>
      <c r="E20">
        <v>468</v>
      </c>
      <c r="F20" s="27">
        <v>15361.04</v>
      </c>
      <c r="G20" s="35">
        <v>0.83533851759203881</v>
      </c>
    </row>
    <row r="21" spans="3:7" x14ac:dyDescent="0.25">
      <c r="C21" s="23" t="s">
        <v>13</v>
      </c>
      <c r="D21">
        <v>26145</v>
      </c>
      <c r="E21">
        <v>600</v>
      </c>
      <c r="F21" s="27">
        <v>20547</v>
      </c>
      <c r="G21" s="35">
        <v>0.78588640275387267</v>
      </c>
    </row>
    <row r="22" spans="3:7" x14ac:dyDescent="0.25">
      <c r="C22" s="23" t="s">
        <v>32</v>
      </c>
      <c r="D22">
        <v>26313</v>
      </c>
      <c r="E22">
        <v>672</v>
      </c>
      <c r="F22" s="27">
        <v>20500.2</v>
      </c>
      <c r="G22" s="35">
        <v>0.77909018355945736</v>
      </c>
    </row>
    <row r="23" spans="3:7" x14ac:dyDescent="0.25">
      <c r="C23" s="23" t="s">
        <v>16</v>
      </c>
      <c r="D23">
        <v>36799</v>
      </c>
      <c r="E23">
        <v>96</v>
      </c>
      <c r="F23" s="27">
        <v>35955.160000000003</v>
      </c>
      <c r="G23" s="35">
        <v>0.97706894209081774</v>
      </c>
    </row>
    <row r="24" spans="3:7" x14ac:dyDescent="0.25">
      <c r="C24" s="23" t="s">
        <v>66</v>
      </c>
      <c r="D24">
        <v>237944</v>
      </c>
      <c r="E24">
        <v>7302</v>
      </c>
      <c r="F24" s="27">
        <v>169684.16</v>
      </c>
      <c r="G24" s="35">
        <v>0.71312644992098984</v>
      </c>
    </row>
  </sheetData>
  <conditionalFormatting pivot="1" sqref="G6:G23">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topLeftCell="A9" zoomScale="145" zoomScaleNormal="145" workbookViewId="0">
      <selection activeCell="F15" sqref="F15"/>
    </sheetView>
  </sheetViews>
  <sheetFormatPr defaultRowHeight="15" x14ac:dyDescent="0.25"/>
  <cols>
    <col min="1" max="1" width="2.140625" customWidth="1"/>
    <col min="2" max="2" width="6.7109375" customWidth="1"/>
    <col min="4" max="4" width="11.140625" bestFit="1" customWidth="1"/>
  </cols>
  <sheetData>
    <row r="1" spans="1:6" s="2" customFormat="1" ht="52.5" customHeight="1" x14ac:dyDescent="0.25">
      <c r="A1" s="1"/>
      <c r="B1" s="14">
        <v>1</v>
      </c>
      <c r="C1" s="3" t="str">
        <f>Data!L12</f>
        <v>Quick statistics</v>
      </c>
    </row>
    <row r="2" spans="1:6" s="12" customFormat="1" x14ac:dyDescent="0.25">
      <c r="A2" s="13"/>
      <c r="B2" s="15" t="s">
        <v>42</v>
      </c>
    </row>
    <row r="4" spans="1:6" x14ac:dyDescent="0.25">
      <c r="D4" s="36" t="s">
        <v>1</v>
      </c>
      <c r="E4" s="36" t="s">
        <v>51</v>
      </c>
    </row>
    <row r="5" spans="1:6" x14ac:dyDescent="0.25">
      <c r="C5" s="18" t="s">
        <v>55</v>
      </c>
      <c r="D5" s="19">
        <f>AVERAGE(data[Amount])</f>
        <v>4136.2299999999996</v>
      </c>
      <c r="E5" s="18">
        <f>AVERAGE(data[Units])</f>
        <v>152.19999999999999</v>
      </c>
    </row>
    <row r="6" spans="1:6" x14ac:dyDescent="0.25">
      <c r="C6" s="18" t="s">
        <v>56</v>
      </c>
      <c r="D6" s="19">
        <f>MEDIAN(data[Amount])</f>
        <v>3437</v>
      </c>
      <c r="E6" s="18">
        <f>MEDIAN(data[Units])</f>
        <v>124.5</v>
      </c>
    </row>
    <row r="7" spans="1:6" x14ac:dyDescent="0.25">
      <c r="C7" s="18" t="s">
        <v>57</v>
      </c>
      <c r="D7" s="19">
        <f>MIN(data[Amount])</f>
        <v>0</v>
      </c>
      <c r="E7" s="18">
        <f>MIN(data[Units])</f>
        <v>0</v>
      </c>
    </row>
    <row r="8" spans="1:6" x14ac:dyDescent="0.25">
      <c r="C8" s="18" t="s">
        <v>58</v>
      </c>
      <c r="D8" s="19">
        <f>MAX(data[Amount])</f>
        <v>16184</v>
      </c>
      <c r="E8" s="18">
        <f>MAX(data[Units])</f>
        <v>525</v>
      </c>
    </row>
    <row r="9" spans="1:6" x14ac:dyDescent="0.25">
      <c r="C9" s="18" t="s">
        <v>59</v>
      </c>
      <c r="D9" s="19">
        <f>D8-D7</f>
        <v>16184</v>
      </c>
      <c r="E9" s="18">
        <f>E8-E7</f>
        <v>525</v>
      </c>
    </row>
    <row r="11" spans="1:6" x14ac:dyDescent="0.25">
      <c r="C11" s="18" t="s">
        <v>60</v>
      </c>
      <c r="D11" s="19">
        <f>_xlfn.PERCENTILE.EXC(data[Amount],0.25)</f>
        <v>1652</v>
      </c>
      <c r="E11" s="18">
        <f>_xlfn.PERCENTILE.EXC(data[Units],0.25)</f>
        <v>54</v>
      </c>
    </row>
    <row r="12" spans="1:6" x14ac:dyDescent="0.25">
      <c r="C12" s="18" t="s">
        <v>61</v>
      </c>
      <c r="D12" s="19">
        <f>_xlfn.PERCENTILE.EXC(data[Amount],0.75)</f>
        <v>6245.75</v>
      </c>
      <c r="E12" s="18">
        <f>_xlfn.PERCENTILE.EXC(data[Units],0.75)</f>
        <v>223.5</v>
      </c>
    </row>
    <row r="14" spans="1:6" x14ac:dyDescent="0.25">
      <c r="C14" t="s">
        <v>62</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topLeftCell="A8" zoomScale="130" zoomScaleNormal="130" workbookViewId="0">
      <selection activeCell="I10" sqref="I10"/>
    </sheetView>
  </sheetViews>
  <sheetFormatPr defaultRowHeight="15" x14ac:dyDescent="0.25"/>
  <cols>
    <col min="1" max="1" width="2.140625" customWidth="1"/>
    <col min="2" max="2" width="6.7109375" customWidth="1"/>
    <col min="3" max="3" width="19.5703125" customWidth="1"/>
    <col min="4" max="4" width="14.7109375" customWidth="1"/>
    <col min="5" max="5" width="21.85546875" bestFit="1" customWidth="1"/>
    <col min="6" max="6" width="13.5703125" customWidth="1"/>
    <col min="7" max="7" width="11.7109375" customWidth="1"/>
  </cols>
  <sheetData>
    <row r="1" spans="1:11" s="2" customFormat="1" ht="52.5" customHeight="1" x14ac:dyDescent="0.25">
      <c r="A1" s="1"/>
      <c r="B1" s="14">
        <v>2</v>
      </c>
      <c r="C1" s="3" t="str">
        <f>Data!L13</f>
        <v>Exploratory Data Analysis (EDA) with CF</v>
      </c>
    </row>
    <row r="2" spans="1:11" s="12" customFormat="1" x14ac:dyDescent="0.25">
      <c r="A2" s="13"/>
      <c r="B2" s="15" t="s">
        <v>42</v>
      </c>
    </row>
    <row r="4" spans="1:11" x14ac:dyDescent="0.25">
      <c r="C4" s="6" t="s">
        <v>11</v>
      </c>
      <c r="D4" s="6" t="s">
        <v>12</v>
      </c>
      <c r="E4" s="6" t="s">
        <v>0</v>
      </c>
      <c r="F4" s="10" t="s">
        <v>1</v>
      </c>
      <c r="G4" s="10" t="s">
        <v>51</v>
      </c>
      <c r="J4" t="s">
        <v>63</v>
      </c>
      <c r="K4">
        <v>300</v>
      </c>
    </row>
    <row r="5" spans="1:11" x14ac:dyDescent="0.25">
      <c r="C5" t="s">
        <v>10</v>
      </c>
      <c r="D5" t="s">
        <v>38</v>
      </c>
      <c r="E5" t="s">
        <v>14</v>
      </c>
      <c r="F5" s="4">
        <v>5586</v>
      </c>
      <c r="G5" s="5">
        <v>525</v>
      </c>
    </row>
    <row r="6" spans="1:11" x14ac:dyDescent="0.25">
      <c r="C6" t="s">
        <v>2</v>
      </c>
      <c r="D6" t="s">
        <v>36</v>
      </c>
      <c r="E6" t="s">
        <v>27</v>
      </c>
      <c r="F6" s="4">
        <v>798</v>
      </c>
      <c r="G6" s="5">
        <v>519</v>
      </c>
    </row>
    <row r="7" spans="1:11" x14ac:dyDescent="0.25">
      <c r="C7" t="s">
        <v>8</v>
      </c>
      <c r="D7" t="s">
        <v>38</v>
      </c>
      <c r="E7" t="s">
        <v>13</v>
      </c>
      <c r="F7" s="4">
        <v>819</v>
      </c>
      <c r="G7" s="5">
        <v>510</v>
      </c>
    </row>
    <row r="8" spans="1:11" x14ac:dyDescent="0.25">
      <c r="C8" t="s">
        <v>3</v>
      </c>
      <c r="D8" t="s">
        <v>34</v>
      </c>
      <c r="E8" t="s">
        <v>32</v>
      </c>
      <c r="F8" s="4">
        <v>7777</v>
      </c>
      <c r="G8" s="5">
        <v>504</v>
      </c>
    </row>
    <row r="9" spans="1:11" x14ac:dyDescent="0.25">
      <c r="C9" t="s">
        <v>9</v>
      </c>
      <c r="D9" t="s">
        <v>34</v>
      </c>
      <c r="E9" t="s">
        <v>20</v>
      </c>
      <c r="F9" s="4">
        <v>8463</v>
      </c>
      <c r="G9" s="5">
        <v>492</v>
      </c>
    </row>
    <row r="10" spans="1:11" x14ac:dyDescent="0.25">
      <c r="C10" t="s">
        <v>2</v>
      </c>
      <c r="D10" t="s">
        <v>39</v>
      </c>
      <c r="E10" t="s">
        <v>25</v>
      </c>
      <c r="F10" s="4">
        <v>1785</v>
      </c>
      <c r="G10" s="5">
        <v>462</v>
      </c>
    </row>
    <row r="11" spans="1:11" x14ac:dyDescent="0.25">
      <c r="C11" t="s">
        <v>8</v>
      </c>
      <c r="D11" t="s">
        <v>35</v>
      </c>
      <c r="E11" t="s">
        <v>32</v>
      </c>
      <c r="F11" s="4">
        <v>6706</v>
      </c>
      <c r="G11" s="5">
        <v>459</v>
      </c>
    </row>
    <row r="12" spans="1:11" x14ac:dyDescent="0.25">
      <c r="C12" t="s">
        <v>6</v>
      </c>
      <c r="D12" t="s">
        <v>37</v>
      </c>
      <c r="E12" t="s">
        <v>28</v>
      </c>
      <c r="F12" s="4">
        <v>3556</v>
      </c>
      <c r="G12" s="5">
        <v>459</v>
      </c>
    </row>
    <row r="13" spans="1:11" x14ac:dyDescent="0.25">
      <c r="C13" t="s">
        <v>6</v>
      </c>
      <c r="D13" t="s">
        <v>34</v>
      </c>
      <c r="E13" t="s">
        <v>26</v>
      </c>
      <c r="F13" s="4">
        <v>8008</v>
      </c>
      <c r="G13" s="5">
        <v>456</v>
      </c>
    </row>
    <row r="14" spans="1:11" x14ac:dyDescent="0.25">
      <c r="C14" t="s">
        <v>40</v>
      </c>
      <c r="D14" t="s">
        <v>35</v>
      </c>
      <c r="E14" t="s">
        <v>30</v>
      </c>
      <c r="F14" s="4">
        <v>2275</v>
      </c>
      <c r="G14" s="5">
        <v>447</v>
      </c>
    </row>
    <row r="15" spans="1:11" x14ac:dyDescent="0.25">
      <c r="C15" t="s">
        <v>40</v>
      </c>
      <c r="D15" t="s">
        <v>35</v>
      </c>
      <c r="E15" t="s">
        <v>33</v>
      </c>
      <c r="F15" s="4">
        <v>8869</v>
      </c>
      <c r="G15" s="5">
        <v>432</v>
      </c>
    </row>
    <row r="16" spans="1:11" x14ac:dyDescent="0.25">
      <c r="C16" t="s">
        <v>6</v>
      </c>
      <c r="D16" t="s">
        <v>39</v>
      </c>
      <c r="E16" t="s">
        <v>25</v>
      </c>
      <c r="F16" s="4">
        <v>2100</v>
      </c>
      <c r="G16" s="5">
        <v>414</v>
      </c>
    </row>
    <row r="17" spans="3:7" x14ac:dyDescent="0.25">
      <c r="C17" t="s">
        <v>6</v>
      </c>
      <c r="D17" t="s">
        <v>37</v>
      </c>
      <c r="E17" t="s">
        <v>16</v>
      </c>
      <c r="F17" s="4">
        <v>1904</v>
      </c>
      <c r="G17" s="5">
        <v>405</v>
      </c>
    </row>
    <row r="18" spans="3:7" x14ac:dyDescent="0.25">
      <c r="C18" t="s">
        <v>6</v>
      </c>
      <c r="D18" t="s">
        <v>35</v>
      </c>
      <c r="E18" t="s">
        <v>4</v>
      </c>
      <c r="F18" s="4">
        <v>1302</v>
      </c>
      <c r="G18" s="5">
        <v>402</v>
      </c>
    </row>
    <row r="19" spans="3:7" x14ac:dyDescent="0.25">
      <c r="C19" t="s">
        <v>6</v>
      </c>
      <c r="D19" t="s">
        <v>39</v>
      </c>
      <c r="E19" t="s">
        <v>29</v>
      </c>
      <c r="F19" s="4">
        <v>3052</v>
      </c>
      <c r="G19" s="5">
        <v>378</v>
      </c>
    </row>
    <row r="20" spans="3:7" x14ac:dyDescent="0.25">
      <c r="C20" t="s">
        <v>40</v>
      </c>
      <c r="D20" t="s">
        <v>35</v>
      </c>
      <c r="E20" t="s">
        <v>22</v>
      </c>
      <c r="F20" s="4">
        <v>6853</v>
      </c>
      <c r="G20" s="5">
        <v>372</v>
      </c>
    </row>
    <row r="21" spans="3:7" x14ac:dyDescent="0.25">
      <c r="C21" t="s">
        <v>7</v>
      </c>
      <c r="D21" t="s">
        <v>34</v>
      </c>
      <c r="E21" t="s">
        <v>14</v>
      </c>
      <c r="F21" s="4">
        <v>1932</v>
      </c>
      <c r="G21" s="5">
        <v>369</v>
      </c>
    </row>
    <row r="22" spans="3:7" x14ac:dyDescent="0.25">
      <c r="C22" t="s">
        <v>6</v>
      </c>
      <c r="D22" t="s">
        <v>34</v>
      </c>
      <c r="E22" t="s">
        <v>30</v>
      </c>
      <c r="F22" s="4">
        <v>3402</v>
      </c>
      <c r="G22" s="5">
        <v>366</v>
      </c>
    </row>
    <row r="23" spans="3:7" x14ac:dyDescent="0.25">
      <c r="C23" t="s">
        <v>3</v>
      </c>
      <c r="D23" t="s">
        <v>37</v>
      </c>
      <c r="E23" t="s">
        <v>4</v>
      </c>
      <c r="F23" s="4">
        <v>938</v>
      </c>
      <c r="G23" s="5">
        <v>366</v>
      </c>
    </row>
    <row r="24" spans="3:7" x14ac:dyDescent="0.25">
      <c r="C24" t="s">
        <v>8</v>
      </c>
      <c r="D24" t="s">
        <v>35</v>
      </c>
      <c r="E24" t="s">
        <v>20</v>
      </c>
      <c r="F24" s="4">
        <v>2702</v>
      </c>
      <c r="G24" s="5">
        <v>363</v>
      </c>
    </row>
    <row r="25" spans="3:7" x14ac:dyDescent="0.25">
      <c r="C25" t="s">
        <v>5</v>
      </c>
      <c r="D25" t="s">
        <v>35</v>
      </c>
      <c r="E25" t="s">
        <v>29</v>
      </c>
      <c r="F25" s="4">
        <v>4480</v>
      </c>
      <c r="G25" s="5">
        <v>357</v>
      </c>
    </row>
    <row r="26" spans="3:7" x14ac:dyDescent="0.25">
      <c r="C26" t="s">
        <v>2</v>
      </c>
      <c r="D26" t="s">
        <v>38</v>
      </c>
      <c r="E26" t="s">
        <v>31</v>
      </c>
      <c r="F26" s="4">
        <v>4326</v>
      </c>
      <c r="G26" s="5">
        <v>348</v>
      </c>
    </row>
    <row r="27" spans="3:7" x14ac:dyDescent="0.25">
      <c r="C27" t="s">
        <v>5</v>
      </c>
      <c r="D27" t="s">
        <v>36</v>
      </c>
      <c r="E27" t="s">
        <v>17</v>
      </c>
      <c r="F27" s="4">
        <v>3339</v>
      </c>
      <c r="G27" s="5">
        <v>348</v>
      </c>
    </row>
    <row r="28" spans="3:7" x14ac:dyDescent="0.25">
      <c r="C28" t="s">
        <v>10</v>
      </c>
      <c r="D28" t="s">
        <v>36</v>
      </c>
      <c r="E28" t="s">
        <v>29</v>
      </c>
      <c r="F28" s="4">
        <v>2471</v>
      </c>
      <c r="G28" s="5">
        <v>342</v>
      </c>
    </row>
    <row r="29" spans="3:7" x14ac:dyDescent="0.25">
      <c r="C29" t="s">
        <v>5</v>
      </c>
      <c r="D29" t="s">
        <v>34</v>
      </c>
      <c r="E29" t="s">
        <v>20</v>
      </c>
      <c r="F29" s="4">
        <v>15610</v>
      </c>
      <c r="G29" s="5">
        <v>339</v>
      </c>
    </row>
    <row r="30" spans="3:7" x14ac:dyDescent="0.25">
      <c r="C30" t="s">
        <v>7</v>
      </c>
      <c r="D30" t="s">
        <v>37</v>
      </c>
      <c r="E30" t="s">
        <v>16</v>
      </c>
      <c r="F30" s="4">
        <v>4487</v>
      </c>
      <c r="G30" s="5">
        <v>333</v>
      </c>
    </row>
    <row r="31" spans="3:7" x14ac:dyDescent="0.25">
      <c r="C31" t="s">
        <v>3</v>
      </c>
      <c r="D31" t="s">
        <v>37</v>
      </c>
      <c r="E31" t="s">
        <v>28</v>
      </c>
      <c r="F31" s="4">
        <v>7308</v>
      </c>
      <c r="G31" s="5">
        <v>327</v>
      </c>
    </row>
    <row r="32" spans="3:7" x14ac:dyDescent="0.25">
      <c r="C32" t="s">
        <v>3</v>
      </c>
      <c r="D32" t="s">
        <v>37</v>
      </c>
      <c r="E32" t="s">
        <v>29</v>
      </c>
      <c r="F32" s="4">
        <v>4592</v>
      </c>
      <c r="G32" s="5">
        <v>324</v>
      </c>
    </row>
    <row r="33" spans="3:7" x14ac:dyDescent="0.25">
      <c r="C33" t="s">
        <v>7</v>
      </c>
      <c r="D33" t="s">
        <v>38</v>
      </c>
      <c r="E33" t="s">
        <v>30</v>
      </c>
      <c r="F33" s="4">
        <v>10129</v>
      </c>
      <c r="G33" s="5">
        <v>312</v>
      </c>
    </row>
    <row r="34" spans="3:7" x14ac:dyDescent="0.25">
      <c r="C34" t="s">
        <v>3</v>
      </c>
      <c r="D34" t="s">
        <v>34</v>
      </c>
      <c r="E34" t="s">
        <v>28</v>
      </c>
      <c r="F34" s="4">
        <v>3689</v>
      </c>
      <c r="G34" s="5">
        <v>312</v>
      </c>
    </row>
    <row r="35" spans="3:7" x14ac:dyDescent="0.25">
      <c r="C35" t="s">
        <v>41</v>
      </c>
      <c r="D35" t="s">
        <v>36</v>
      </c>
      <c r="E35" t="s">
        <v>28</v>
      </c>
      <c r="F35" s="4">
        <v>854</v>
      </c>
      <c r="G35" s="5">
        <v>309</v>
      </c>
    </row>
    <row r="36" spans="3:7" x14ac:dyDescent="0.25">
      <c r="C36" t="s">
        <v>9</v>
      </c>
      <c r="D36" t="s">
        <v>39</v>
      </c>
      <c r="E36" t="s">
        <v>24</v>
      </c>
      <c r="F36" s="4">
        <v>3920</v>
      </c>
      <c r="G36" s="5">
        <v>306</v>
      </c>
    </row>
    <row r="37" spans="3:7" x14ac:dyDescent="0.25">
      <c r="C37" t="s">
        <v>40</v>
      </c>
      <c r="D37" t="s">
        <v>36</v>
      </c>
      <c r="E37" t="s">
        <v>27</v>
      </c>
      <c r="F37" s="4">
        <v>3164</v>
      </c>
      <c r="G37" s="5">
        <v>306</v>
      </c>
    </row>
    <row r="38" spans="3:7" x14ac:dyDescent="0.25">
      <c r="C38" t="s">
        <v>3</v>
      </c>
      <c r="D38" t="s">
        <v>35</v>
      </c>
      <c r="E38" t="s">
        <v>33</v>
      </c>
      <c r="F38" s="4">
        <v>819</v>
      </c>
      <c r="G38" s="5">
        <v>306</v>
      </c>
    </row>
    <row r="39" spans="3:7" x14ac:dyDescent="0.25">
      <c r="C39" t="s">
        <v>3</v>
      </c>
      <c r="D39" t="s">
        <v>38</v>
      </c>
      <c r="E39" t="s">
        <v>26</v>
      </c>
      <c r="F39" s="4">
        <v>8841</v>
      </c>
      <c r="G39" s="5">
        <v>303</v>
      </c>
    </row>
    <row r="40" spans="3:7" x14ac:dyDescent="0.25">
      <c r="C40" t="s">
        <v>10</v>
      </c>
      <c r="D40" t="s">
        <v>36</v>
      </c>
      <c r="E40" t="s">
        <v>32</v>
      </c>
      <c r="F40" s="4">
        <v>6657</v>
      </c>
      <c r="G40" s="5">
        <v>303</v>
      </c>
    </row>
    <row r="41" spans="3:7" x14ac:dyDescent="0.25">
      <c r="C41" t="s">
        <v>2</v>
      </c>
      <c r="D41" t="s">
        <v>35</v>
      </c>
      <c r="E41" t="s">
        <v>17</v>
      </c>
      <c r="F41" s="4">
        <v>1589</v>
      </c>
      <c r="G41" s="5">
        <v>303</v>
      </c>
    </row>
    <row r="42" spans="3:7" x14ac:dyDescent="0.25">
      <c r="C42" t="s">
        <v>8</v>
      </c>
      <c r="D42" t="s">
        <v>35</v>
      </c>
      <c r="E42" t="s">
        <v>27</v>
      </c>
      <c r="F42" s="4">
        <v>4753</v>
      </c>
      <c r="G42" s="5">
        <v>300</v>
      </c>
    </row>
    <row r="43" spans="3:7" x14ac:dyDescent="0.25">
      <c r="C43" t="s">
        <v>7</v>
      </c>
      <c r="D43" t="s">
        <v>36</v>
      </c>
      <c r="E43" t="s">
        <v>19</v>
      </c>
      <c r="F43" s="4">
        <v>2870</v>
      </c>
      <c r="G43" s="5">
        <v>300</v>
      </c>
    </row>
    <row r="44" spans="3:7" x14ac:dyDescent="0.25">
      <c r="C44" t="s">
        <v>40</v>
      </c>
      <c r="D44" t="s">
        <v>38</v>
      </c>
      <c r="E44" t="s">
        <v>13</v>
      </c>
      <c r="F44" s="4">
        <v>5670</v>
      </c>
      <c r="G44" s="5">
        <v>297</v>
      </c>
    </row>
    <row r="45" spans="3:7" x14ac:dyDescent="0.25">
      <c r="C45" t="s">
        <v>41</v>
      </c>
      <c r="D45" t="s">
        <v>36</v>
      </c>
      <c r="E45" t="s">
        <v>18</v>
      </c>
      <c r="F45" s="4">
        <v>9632</v>
      </c>
      <c r="G45" s="5">
        <v>288</v>
      </c>
    </row>
    <row r="46" spans="3:7" x14ac:dyDescent="0.25">
      <c r="C46" t="s">
        <v>7</v>
      </c>
      <c r="D46" t="s">
        <v>35</v>
      </c>
      <c r="E46" t="s">
        <v>28</v>
      </c>
      <c r="F46" s="4">
        <v>5194</v>
      </c>
      <c r="G46" s="5">
        <v>288</v>
      </c>
    </row>
    <row r="47" spans="3:7" x14ac:dyDescent="0.25">
      <c r="C47" t="s">
        <v>8</v>
      </c>
      <c r="D47" t="s">
        <v>34</v>
      </c>
      <c r="E47" t="s">
        <v>31</v>
      </c>
      <c r="F47" s="4">
        <v>3507</v>
      </c>
      <c r="G47" s="5">
        <v>288</v>
      </c>
    </row>
    <row r="48" spans="3:7" x14ac:dyDescent="0.25">
      <c r="C48" t="s">
        <v>10</v>
      </c>
      <c r="D48" t="s">
        <v>37</v>
      </c>
      <c r="E48" t="s">
        <v>21</v>
      </c>
      <c r="F48" s="4">
        <v>245</v>
      </c>
      <c r="G48" s="5">
        <v>288</v>
      </c>
    </row>
    <row r="49" spans="3:7" x14ac:dyDescent="0.25">
      <c r="C49" t="s">
        <v>6</v>
      </c>
      <c r="D49" t="s">
        <v>38</v>
      </c>
      <c r="E49" t="s">
        <v>27</v>
      </c>
      <c r="F49" s="4">
        <v>1134</v>
      </c>
      <c r="G49" s="5">
        <v>282</v>
      </c>
    </row>
    <row r="50" spans="3:7" x14ac:dyDescent="0.25">
      <c r="C50" t="s">
        <v>10</v>
      </c>
      <c r="D50" t="s">
        <v>39</v>
      </c>
      <c r="E50" t="s">
        <v>21</v>
      </c>
      <c r="F50" s="4">
        <v>4858</v>
      </c>
      <c r="G50" s="5">
        <v>279</v>
      </c>
    </row>
    <row r="51" spans="3:7" x14ac:dyDescent="0.25">
      <c r="C51" t="s">
        <v>10</v>
      </c>
      <c r="D51" t="s">
        <v>35</v>
      </c>
      <c r="E51" t="s">
        <v>18</v>
      </c>
      <c r="F51" s="4">
        <v>3808</v>
      </c>
      <c r="G51" s="5">
        <v>279</v>
      </c>
    </row>
    <row r="52" spans="3:7" x14ac:dyDescent="0.25">
      <c r="C52" t="s">
        <v>3</v>
      </c>
      <c r="D52" t="s">
        <v>34</v>
      </c>
      <c r="E52" t="s">
        <v>14</v>
      </c>
      <c r="F52" s="4">
        <v>7259</v>
      </c>
      <c r="G52" s="5">
        <v>276</v>
      </c>
    </row>
    <row r="53" spans="3:7" x14ac:dyDescent="0.25">
      <c r="C53" t="s">
        <v>3</v>
      </c>
      <c r="D53" t="s">
        <v>35</v>
      </c>
      <c r="E53" t="s">
        <v>15</v>
      </c>
      <c r="F53" s="4">
        <v>6657</v>
      </c>
      <c r="G53" s="5">
        <v>276</v>
      </c>
    </row>
    <row r="54" spans="3:7" x14ac:dyDescent="0.25">
      <c r="C54" t="s">
        <v>9</v>
      </c>
      <c r="D54" t="s">
        <v>37</v>
      </c>
      <c r="E54" t="s">
        <v>29</v>
      </c>
      <c r="F54" s="4">
        <v>1085</v>
      </c>
      <c r="G54" s="5">
        <v>273</v>
      </c>
    </row>
    <row r="55" spans="3:7" x14ac:dyDescent="0.25">
      <c r="C55" t="s">
        <v>7</v>
      </c>
      <c r="D55" t="s">
        <v>38</v>
      </c>
      <c r="E55" t="s">
        <v>18</v>
      </c>
      <c r="F55" s="4">
        <v>1778</v>
      </c>
      <c r="G55" s="5">
        <v>270</v>
      </c>
    </row>
    <row r="56" spans="3:7" x14ac:dyDescent="0.25">
      <c r="C56" t="s">
        <v>6</v>
      </c>
      <c r="D56" t="s">
        <v>35</v>
      </c>
      <c r="E56" t="s">
        <v>20</v>
      </c>
      <c r="F56" s="4">
        <v>1071</v>
      </c>
      <c r="G56" s="5">
        <v>270</v>
      </c>
    </row>
    <row r="57" spans="3:7" x14ac:dyDescent="0.25">
      <c r="C57" t="s">
        <v>10</v>
      </c>
      <c r="D57" t="s">
        <v>36</v>
      </c>
      <c r="E57" t="s">
        <v>23</v>
      </c>
      <c r="F57" s="4">
        <v>2317</v>
      </c>
      <c r="G57" s="5">
        <v>261</v>
      </c>
    </row>
    <row r="58" spans="3:7" x14ac:dyDescent="0.25">
      <c r="C58" t="s">
        <v>7</v>
      </c>
      <c r="D58" t="s">
        <v>38</v>
      </c>
      <c r="E58" t="s">
        <v>28</v>
      </c>
      <c r="F58" s="4">
        <v>5677</v>
      </c>
      <c r="G58" s="5">
        <v>258</v>
      </c>
    </row>
    <row r="59" spans="3:7" x14ac:dyDescent="0.25">
      <c r="C59" t="s">
        <v>3</v>
      </c>
      <c r="D59" t="s">
        <v>35</v>
      </c>
      <c r="E59" t="s">
        <v>14</v>
      </c>
      <c r="F59" s="4">
        <v>2415</v>
      </c>
      <c r="G59" s="5">
        <v>255</v>
      </c>
    </row>
    <row r="60" spans="3:7" x14ac:dyDescent="0.25">
      <c r="C60" t="s">
        <v>7</v>
      </c>
      <c r="D60" t="s">
        <v>35</v>
      </c>
      <c r="E60" t="s">
        <v>30</v>
      </c>
      <c r="F60" s="4">
        <v>6755</v>
      </c>
      <c r="G60" s="5">
        <v>252</v>
      </c>
    </row>
    <row r="61" spans="3:7" x14ac:dyDescent="0.25">
      <c r="C61" t="s">
        <v>7</v>
      </c>
      <c r="D61" t="s">
        <v>36</v>
      </c>
      <c r="E61" t="s">
        <v>29</v>
      </c>
      <c r="F61" s="4">
        <v>5551</v>
      </c>
      <c r="G61" s="5">
        <v>252</v>
      </c>
    </row>
    <row r="62" spans="3:7" x14ac:dyDescent="0.25">
      <c r="C62" t="s">
        <v>5</v>
      </c>
      <c r="D62" t="s">
        <v>39</v>
      </c>
      <c r="E62" t="s">
        <v>18</v>
      </c>
      <c r="F62" s="4">
        <v>385</v>
      </c>
      <c r="G62" s="5">
        <v>249</v>
      </c>
    </row>
    <row r="63" spans="3:7" x14ac:dyDescent="0.25">
      <c r="C63" t="s">
        <v>5</v>
      </c>
      <c r="D63" t="s">
        <v>35</v>
      </c>
      <c r="E63" t="s">
        <v>31</v>
      </c>
      <c r="F63" s="4">
        <v>4753</v>
      </c>
      <c r="G63" s="5">
        <v>246</v>
      </c>
    </row>
    <row r="64" spans="3:7" x14ac:dyDescent="0.25">
      <c r="C64" t="s">
        <v>7</v>
      </c>
      <c r="D64" t="s">
        <v>39</v>
      </c>
      <c r="E64" t="s">
        <v>17</v>
      </c>
      <c r="F64" s="4">
        <v>4438</v>
      </c>
      <c r="G64" s="5">
        <v>246</v>
      </c>
    </row>
    <row r="65" spans="3:7" x14ac:dyDescent="0.25">
      <c r="C65" t="s">
        <v>2</v>
      </c>
      <c r="D65" t="s">
        <v>36</v>
      </c>
      <c r="E65" t="s">
        <v>31</v>
      </c>
      <c r="F65" s="4">
        <v>3094</v>
      </c>
      <c r="G65" s="5">
        <v>246</v>
      </c>
    </row>
    <row r="66" spans="3:7" x14ac:dyDescent="0.25">
      <c r="C66" t="s">
        <v>9</v>
      </c>
      <c r="D66" t="s">
        <v>37</v>
      </c>
      <c r="E66" t="s">
        <v>26</v>
      </c>
      <c r="F66" s="4">
        <v>2856</v>
      </c>
      <c r="G66" s="5">
        <v>246</v>
      </c>
    </row>
    <row r="67" spans="3:7" x14ac:dyDescent="0.25">
      <c r="C67" t="s">
        <v>9</v>
      </c>
      <c r="D67" t="s">
        <v>35</v>
      </c>
      <c r="E67" t="s">
        <v>15</v>
      </c>
      <c r="F67" s="4">
        <v>7833</v>
      </c>
      <c r="G67" s="5">
        <v>243</v>
      </c>
    </row>
    <row r="68" spans="3:7" x14ac:dyDescent="0.25">
      <c r="C68" t="s">
        <v>7</v>
      </c>
      <c r="D68" t="s">
        <v>35</v>
      </c>
      <c r="E68" t="s">
        <v>19</v>
      </c>
      <c r="F68" s="4">
        <v>4585</v>
      </c>
      <c r="G68" s="5">
        <v>240</v>
      </c>
    </row>
    <row r="69" spans="3:7" x14ac:dyDescent="0.25">
      <c r="C69" t="s">
        <v>41</v>
      </c>
      <c r="D69" t="s">
        <v>37</v>
      </c>
      <c r="E69" t="s">
        <v>30</v>
      </c>
      <c r="F69" s="4">
        <v>1526</v>
      </c>
      <c r="G69" s="5">
        <v>240</v>
      </c>
    </row>
    <row r="70" spans="3:7" x14ac:dyDescent="0.25">
      <c r="C70" t="s">
        <v>5</v>
      </c>
      <c r="D70" t="s">
        <v>34</v>
      </c>
      <c r="E70" t="s">
        <v>22</v>
      </c>
      <c r="F70" s="4">
        <v>6279</v>
      </c>
      <c r="G70" s="5">
        <v>237</v>
      </c>
    </row>
    <row r="71" spans="3:7" x14ac:dyDescent="0.25">
      <c r="C71" t="s">
        <v>40</v>
      </c>
      <c r="D71" t="s">
        <v>35</v>
      </c>
      <c r="E71" t="s">
        <v>32</v>
      </c>
      <c r="F71" s="4">
        <v>12348</v>
      </c>
      <c r="G71" s="5">
        <v>234</v>
      </c>
    </row>
    <row r="72" spans="3:7" x14ac:dyDescent="0.25">
      <c r="C72" t="s">
        <v>3</v>
      </c>
      <c r="D72" t="s">
        <v>35</v>
      </c>
      <c r="E72" t="s">
        <v>25</v>
      </c>
      <c r="F72" s="4">
        <v>2464</v>
      </c>
      <c r="G72" s="5">
        <v>234</v>
      </c>
    </row>
    <row r="73" spans="3:7" x14ac:dyDescent="0.25">
      <c r="C73" t="s">
        <v>8</v>
      </c>
      <c r="D73" t="s">
        <v>38</v>
      </c>
      <c r="E73" t="s">
        <v>23</v>
      </c>
      <c r="F73" s="4">
        <v>1701</v>
      </c>
      <c r="G73" s="5">
        <v>234</v>
      </c>
    </row>
    <row r="74" spans="3:7" x14ac:dyDescent="0.25">
      <c r="C74" t="s">
        <v>41</v>
      </c>
      <c r="D74" t="s">
        <v>36</v>
      </c>
      <c r="E74" t="s">
        <v>13</v>
      </c>
      <c r="F74" s="4">
        <v>10311</v>
      </c>
      <c r="G74" s="5">
        <v>231</v>
      </c>
    </row>
    <row r="75" spans="3:7" x14ac:dyDescent="0.25">
      <c r="C75" t="s">
        <v>41</v>
      </c>
      <c r="D75" t="s">
        <v>37</v>
      </c>
      <c r="E75" t="s">
        <v>15</v>
      </c>
      <c r="F75" s="4">
        <v>714</v>
      </c>
      <c r="G75" s="5">
        <v>231</v>
      </c>
    </row>
    <row r="76" spans="3:7" x14ac:dyDescent="0.25">
      <c r="C76" t="s">
        <v>10</v>
      </c>
      <c r="D76" t="s">
        <v>35</v>
      </c>
      <c r="E76" t="s">
        <v>21</v>
      </c>
      <c r="F76" s="4">
        <v>567</v>
      </c>
      <c r="G76" s="5">
        <v>228</v>
      </c>
    </row>
    <row r="77" spans="3:7" x14ac:dyDescent="0.25">
      <c r="C77" t="s">
        <v>7</v>
      </c>
      <c r="D77" t="s">
        <v>37</v>
      </c>
      <c r="E77" t="s">
        <v>14</v>
      </c>
      <c r="F77" s="4">
        <v>6608</v>
      </c>
      <c r="G77" s="5">
        <v>225</v>
      </c>
    </row>
    <row r="78" spans="3:7" x14ac:dyDescent="0.25">
      <c r="C78" t="s">
        <v>40</v>
      </c>
      <c r="D78" t="s">
        <v>39</v>
      </c>
      <c r="E78" t="s">
        <v>28</v>
      </c>
      <c r="F78" s="4">
        <v>3101</v>
      </c>
      <c r="G78" s="5">
        <v>225</v>
      </c>
    </row>
    <row r="79" spans="3:7" x14ac:dyDescent="0.25">
      <c r="C79" t="s">
        <v>41</v>
      </c>
      <c r="D79" t="s">
        <v>34</v>
      </c>
      <c r="E79" t="s">
        <v>16</v>
      </c>
      <c r="F79" s="4">
        <v>1274</v>
      </c>
      <c r="G79" s="5">
        <v>225</v>
      </c>
    </row>
    <row r="80" spans="3:7" x14ac:dyDescent="0.25">
      <c r="C80" t="s">
        <v>8</v>
      </c>
      <c r="D80" t="s">
        <v>34</v>
      </c>
      <c r="E80" t="s">
        <v>16</v>
      </c>
      <c r="F80" s="4">
        <v>2009</v>
      </c>
      <c r="G80" s="5">
        <v>219</v>
      </c>
    </row>
    <row r="81" spans="3:7" x14ac:dyDescent="0.25">
      <c r="C81" t="s">
        <v>41</v>
      </c>
      <c r="D81" t="s">
        <v>35</v>
      </c>
      <c r="E81" t="s">
        <v>28</v>
      </c>
      <c r="F81" s="4">
        <v>7455</v>
      </c>
      <c r="G81" s="5">
        <v>216</v>
      </c>
    </row>
    <row r="82" spans="3:7" x14ac:dyDescent="0.25">
      <c r="C82" t="s">
        <v>2</v>
      </c>
      <c r="D82" t="s">
        <v>39</v>
      </c>
      <c r="E82" t="s">
        <v>21</v>
      </c>
      <c r="F82" s="4">
        <v>7651</v>
      </c>
      <c r="G82" s="5">
        <v>213</v>
      </c>
    </row>
    <row r="83" spans="3:7" x14ac:dyDescent="0.25">
      <c r="C83" t="s">
        <v>8</v>
      </c>
      <c r="D83" t="s">
        <v>38</v>
      </c>
      <c r="E83" t="s">
        <v>32</v>
      </c>
      <c r="F83" s="4">
        <v>3752</v>
      </c>
      <c r="G83" s="5">
        <v>213</v>
      </c>
    </row>
    <row r="84" spans="3:7" x14ac:dyDescent="0.25">
      <c r="C84" t="s">
        <v>8</v>
      </c>
      <c r="D84" t="s">
        <v>39</v>
      </c>
      <c r="E84" t="s">
        <v>31</v>
      </c>
      <c r="F84" s="4">
        <v>8890</v>
      </c>
      <c r="G84" s="5">
        <v>210</v>
      </c>
    </row>
    <row r="85" spans="3:7" x14ac:dyDescent="0.25">
      <c r="C85" t="s">
        <v>8</v>
      </c>
      <c r="D85" t="s">
        <v>35</v>
      </c>
      <c r="E85" t="s">
        <v>22</v>
      </c>
      <c r="F85" s="4">
        <v>5012</v>
      </c>
      <c r="G85" s="5">
        <v>210</v>
      </c>
    </row>
    <row r="86" spans="3:7" x14ac:dyDescent="0.25">
      <c r="C86" t="s">
        <v>7</v>
      </c>
      <c r="D86" t="s">
        <v>37</v>
      </c>
      <c r="E86" t="s">
        <v>22</v>
      </c>
      <c r="F86" s="4">
        <v>9835</v>
      </c>
      <c r="G86" s="5">
        <v>207</v>
      </c>
    </row>
    <row r="87" spans="3:7" x14ac:dyDescent="0.25">
      <c r="C87" t="s">
        <v>6</v>
      </c>
      <c r="D87" t="s">
        <v>34</v>
      </c>
      <c r="E87" t="s">
        <v>27</v>
      </c>
      <c r="F87" s="4">
        <v>4242</v>
      </c>
      <c r="G87" s="5">
        <v>207</v>
      </c>
    </row>
    <row r="88" spans="3:7" x14ac:dyDescent="0.25">
      <c r="C88" t="s">
        <v>9</v>
      </c>
      <c r="D88" t="s">
        <v>37</v>
      </c>
      <c r="E88" t="s">
        <v>4</v>
      </c>
      <c r="F88" s="4">
        <v>259</v>
      </c>
      <c r="G88" s="5">
        <v>207</v>
      </c>
    </row>
    <row r="89" spans="3:7" x14ac:dyDescent="0.25">
      <c r="C89" t="s">
        <v>9</v>
      </c>
      <c r="D89" t="s">
        <v>36</v>
      </c>
      <c r="E89" t="s">
        <v>27</v>
      </c>
      <c r="F89" s="4">
        <v>11522</v>
      </c>
      <c r="G89" s="5">
        <v>204</v>
      </c>
    </row>
    <row r="90" spans="3:7" x14ac:dyDescent="0.25">
      <c r="C90" t="s">
        <v>10</v>
      </c>
      <c r="D90" t="s">
        <v>34</v>
      </c>
      <c r="E90" t="s">
        <v>19</v>
      </c>
      <c r="F90" s="4">
        <v>5355</v>
      </c>
      <c r="G90" s="5">
        <v>204</v>
      </c>
    </row>
    <row r="91" spans="3:7" x14ac:dyDescent="0.25">
      <c r="C91" t="s">
        <v>9</v>
      </c>
      <c r="D91" t="s">
        <v>39</v>
      </c>
      <c r="E91" t="s">
        <v>18</v>
      </c>
      <c r="F91" s="4">
        <v>2639</v>
      </c>
      <c r="G91" s="5">
        <v>204</v>
      </c>
    </row>
    <row r="92" spans="3:7" x14ac:dyDescent="0.25">
      <c r="C92" t="s">
        <v>8</v>
      </c>
      <c r="D92" t="s">
        <v>37</v>
      </c>
      <c r="E92" t="s">
        <v>19</v>
      </c>
      <c r="F92" s="4">
        <v>1771</v>
      </c>
      <c r="G92" s="5">
        <v>204</v>
      </c>
    </row>
    <row r="93" spans="3:7" x14ac:dyDescent="0.25">
      <c r="C93" t="s">
        <v>41</v>
      </c>
      <c r="D93" t="s">
        <v>36</v>
      </c>
      <c r="E93" t="s">
        <v>26</v>
      </c>
      <c r="F93" s="4">
        <v>98</v>
      </c>
      <c r="G93" s="5">
        <v>204</v>
      </c>
    </row>
    <row r="94" spans="3:7" x14ac:dyDescent="0.25">
      <c r="C94" t="s">
        <v>5</v>
      </c>
      <c r="D94" t="s">
        <v>35</v>
      </c>
      <c r="E94" t="s">
        <v>15</v>
      </c>
      <c r="F94" s="4">
        <v>13391</v>
      </c>
      <c r="G94" s="5">
        <v>201</v>
      </c>
    </row>
    <row r="95" spans="3:7" x14ac:dyDescent="0.25">
      <c r="C95" t="s">
        <v>2</v>
      </c>
      <c r="D95" t="s">
        <v>37</v>
      </c>
      <c r="E95" t="s">
        <v>17</v>
      </c>
      <c r="F95" s="4">
        <v>9926</v>
      </c>
      <c r="G95" s="5">
        <v>201</v>
      </c>
    </row>
    <row r="96" spans="3:7" x14ac:dyDescent="0.25">
      <c r="C96" t="s">
        <v>5</v>
      </c>
      <c r="D96" t="s">
        <v>34</v>
      </c>
      <c r="E96" t="s">
        <v>15</v>
      </c>
      <c r="F96" s="4">
        <v>7280</v>
      </c>
      <c r="G96" s="5">
        <v>201</v>
      </c>
    </row>
    <row r="97" spans="3:7" x14ac:dyDescent="0.25">
      <c r="C97" t="s">
        <v>40</v>
      </c>
      <c r="D97" t="s">
        <v>36</v>
      </c>
      <c r="E97" t="s">
        <v>13</v>
      </c>
      <c r="F97" s="4">
        <v>4424</v>
      </c>
      <c r="G97" s="5">
        <v>201</v>
      </c>
    </row>
    <row r="98" spans="3:7" x14ac:dyDescent="0.25">
      <c r="C98" t="s">
        <v>7</v>
      </c>
      <c r="D98" t="s">
        <v>39</v>
      </c>
      <c r="E98" t="s">
        <v>27</v>
      </c>
      <c r="F98" s="4">
        <v>966</v>
      </c>
      <c r="G98" s="5">
        <v>198</v>
      </c>
    </row>
    <row r="99" spans="3:7" x14ac:dyDescent="0.25">
      <c r="C99" t="s">
        <v>10</v>
      </c>
      <c r="D99" t="s">
        <v>35</v>
      </c>
      <c r="E99" t="s">
        <v>20</v>
      </c>
      <c r="F99" s="4">
        <v>1974</v>
      </c>
      <c r="G99" s="5">
        <v>195</v>
      </c>
    </row>
    <row r="100" spans="3:7" x14ac:dyDescent="0.25">
      <c r="C100" t="s">
        <v>8</v>
      </c>
      <c r="D100" t="s">
        <v>37</v>
      </c>
      <c r="E100" t="s">
        <v>22</v>
      </c>
      <c r="F100" s="4">
        <v>1890</v>
      </c>
      <c r="G100" s="5">
        <v>195</v>
      </c>
    </row>
    <row r="101" spans="3:7" x14ac:dyDescent="0.25">
      <c r="C101" t="s">
        <v>5</v>
      </c>
      <c r="D101" t="s">
        <v>34</v>
      </c>
      <c r="E101" t="s">
        <v>19</v>
      </c>
      <c r="F101" s="4">
        <v>861</v>
      </c>
      <c r="G101" s="5">
        <v>195</v>
      </c>
    </row>
    <row r="102" spans="3:7" x14ac:dyDescent="0.25">
      <c r="C102" t="s">
        <v>41</v>
      </c>
      <c r="D102" t="s">
        <v>36</v>
      </c>
      <c r="E102" t="s">
        <v>19</v>
      </c>
      <c r="F102" s="4">
        <v>1925</v>
      </c>
      <c r="G102" s="5">
        <v>192</v>
      </c>
    </row>
    <row r="103" spans="3:7" x14ac:dyDescent="0.25">
      <c r="C103" t="s">
        <v>7</v>
      </c>
      <c r="D103" t="s">
        <v>34</v>
      </c>
      <c r="E103" t="s">
        <v>24</v>
      </c>
      <c r="F103" s="4">
        <v>8862</v>
      </c>
      <c r="G103" s="5">
        <v>189</v>
      </c>
    </row>
    <row r="104" spans="3:7" x14ac:dyDescent="0.25">
      <c r="C104" t="s">
        <v>6</v>
      </c>
      <c r="D104" t="s">
        <v>37</v>
      </c>
      <c r="E104" t="s">
        <v>23</v>
      </c>
      <c r="F104" s="4">
        <v>4949</v>
      </c>
      <c r="G104" s="5">
        <v>189</v>
      </c>
    </row>
    <row r="105" spans="3:7" x14ac:dyDescent="0.25">
      <c r="C105" t="s">
        <v>9</v>
      </c>
      <c r="D105" t="s">
        <v>36</v>
      </c>
      <c r="E105" t="s">
        <v>32</v>
      </c>
      <c r="F105" s="4">
        <v>2954</v>
      </c>
      <c r="G105" s="5">
        <v>189</v>
      </c>
    </row>
    <row r="106" spans="3:7" x14ac:dyDescent="0.25">
      <c r="C106" t="s">
        <v>9</v>
      </c>
      <c r="D106" t="s">
        <v>34</v>
      </c>
      <c r="E106" t="s">
        <v>16</v>
      </c>
      <c r="F106" s="4">
        <v>938</v>
      </c>
      <c r="G106" s="5">
        <v>189</v>
      </c>
    </row>
    <row r="107" spans="3:7" x14ac:dyDescent="0.25">
      <c r="C107" t="s">
        <v>41</v>
      </c>
      <c r="D107" t="s">
        <v>35</v>
      </c>
      <c r="E107" t="s">
        <v>15</v>
      </c>
      <c r="F107" s="4">
        <v>2114</v>
      </c>
      <c r="G107" s="5">
        <v>186</v>
      </c>
    </row>
    <row r="108" spans="3:7" x14ac:dyDescent="0.25">
      <c r="C108" t="s">
        <v>8</v>
      </c>
      <c r="D108" t="s">
        <v>39</v>
      </c>
      <c r="E108" t="s">
        <v>30</v>
      </c>
      <c r="F108" s="4">
        <v>7021</v>
      </c>
      <c r="G108" s="5">
        <v>183</v>
      </c>
    </row>
    <row r="109" spans="3:7" x14ac:dyDescent="0.25">
      <c r="C109" t="s">
        <v>2</v>
      </c>
      <c r="D109" t="s">
        <v>38</v>
      </c>
      <c r="E109" t="s">
        <v>28</v>
      </c>
      <c r="F109" s="4">
        <v>6580</v>
      </c>
      <c r="G109" s="5">
        <v>183</v>
      </c>
    </row>
    <row r="110" spans="3:7" x14ac:dyDescent="0.25">
      <c r="C110" t="s">
        <v>6</v>
      </c>
      <c r="D110" t="s">
        <v>35</v>
      </c>
      <c r="E110" t="s">
        <v>27</v>
      </c>
      <c r="F110" s="4">
        <v>3864</v>
      </c>
      <c r="G110" s="5">
        <v>177</v>
      </c>
    </row>
    <row r="111" spans="3:7" x14ac:dyDescent="0.25">
      <c r="C111" t="s">
        <v>7</v>
      </c>
      <c r="D111" t="s">
        <v>36</v>
      </c>
      <c r="E111" t="s">
        <v>18</v>
      </c>
      <c r="F111" s="4">
        <v>2646</v>
      </c>
      <c r="G111" s="5">
        <v>177</v>
      </c>
    </row>
    <row r="112" spans="3:7" x14ac:dyDescent="0.25">
      <c r="C112" t="s">
        <v>41</v>
      </c>
      <c r="D112" t="s">
        <v>37</v>
      </c>
      <c r="E112" t="s">
        <v>26</v>
      </c>
      <c r="F112" s="4">
        <v>2324</v>
      </c>
      <c r="G112" s="5">
        <v>177</v>
      </c>
    </row>
    <row r="113" spans="3:7" x14ac:dyDescent="0.25">
      <c r="C113" t="s">
        <v>41</v>
      </c>
      <c r="D113" t="s">
        <v>34</v>
      </c>
      <c r="E113" t="s">
        <v>33</v>
      </c>
      <c r="F113" s="4">
        <v>7847</v>
      </c>
      <c r="G113" s="5">
        <v>174</v>
      </c>
    </row>
    <row r="114" spans="3:7" x14ac:dyDescent="0.25">
      <c r="C114" t="s">
        <v>41</v>
      </c>
      <c r="D114" t="s">
        <v>36</v>
      </c>
      <c r="E114" t="s">
        <v>30</v>
      </c>
      <c r="F114" s="4">
        <v>6118</v>
      </c>
      <c r="G114" s="5">
        <v>174</v>
      </c>
    </row>
    <row r="115" spans="3:7" x14ac:dyDescent="0.25">
      <c r="C115" t="s">
        <v>40</v>
      </c>
      <c r="D115" t="s">
        <v>35</v>
      </c>
      <c r="E115" t="s">
        <v>16</v>
      </c>
      <c r="F115" s="4">
        <v>4725</v>
      </c>
      <c r="G115" s="5">
        <v>174</v>
      </c>
    </row>
    <row r="116" spans="3:7" x14ac:dyDescent="0.25">
      <c r="C116" t="s">
        <v>9</v>
      </c>
      <c r="D116" t="s">
        <v>34</v>
      </c>
      <c r="E116" t="s">
        <v>17</v>
      </c>
      <c r="F116" s="4">
        <v>707</v>
      </c>
      <c r="G116" s="5">
        <v>174</v>
      </c>
    </row>
    <row r="117" spans="3:7" x14ac:dyDescent="0.25">
      <c r="C117" t="s">
        <v>3</v>
      </c>
      <c r="D117" t="s">
        <v>39</v>
      </c>
      <c r="E117" t="s">
        <v>26</v>
      </c>
      <c r="F117" s="4">
        <v>4956</v>
      </c>
      <c r="G117" s="5">
        <v>171</v>
      </c>
    </row>
    <row r="118" spans="3:7" x14ac:dyDescent="0.25">
      <c r="C118" t="s">
        <v>5</v>
      </c>
      <c r="D118" t="s">
        <v>39</v>
      </c>
      <c r="E118" t="s">
        <v>24</v>
      </c>
      <c r="F118" s="4">
        <v>4018</v>
      </c>
      <c r="G118" s="5">
        <v>171</v>
      </c>
    </row>
    <row r="119" spans="3:7" x14ac:dyDescent="0.25">
      <c r="C119" t="s">
        <v>5</v>
      </c>
      <c r="D119" t="s">
        <v>38</v>
      </c>
      <c r="E119" t="s">
        <v>19</v>
      </c>
      <c r="F119" s="4">
        <v>5474</v>
      </c>
      <c r="G119" s="5">
        <v>168</v>
      </c>
    </row>
    <row r="120" spans="3:7" x14ac:dyDescent="0.25">
      <c r="C120" t="s">
        <v>8</v>
      </c>
      <c r="D120" t="s">
        <v>35</v>
      </c>
      <c r="E120" t="s">
        <v>29</v>
      </c>
      <c r="F120" s="4">
        <v>2023</v>
      </c>
      <c r="G120" s="5">
        <v>168</v>
      </c>
    </row>
    <row r="121" spans="3:7" x14ac:dyDescent="0.25">
      <c r="C121" t="s">
        <v>3</v>
      </c>
      <c r="D121" t="s">
        <v>39</v>
      </c>
      <c r="E121" t="s">
        <v>16</v>
      </c>
      <c r="F121" s="4">
        <v>21</v>
      </c>
      <c r="G121" s="5">
        <v>168</v>
      </c>
    </row>
    <row r="122" spans="3:7" x14ac:dyDescent="0.25">
      <c r="C122" t="s">
        <v>3</v>
      </c>
      <c r="D122" t="s">
        <v>36</v>
      </c>
      <c r="E122" t="s">
        <v>23</v>
      </c>
      <c r="F122" s="4">
        <v>3773</v>
      </c>
      <c r="G122" s="5">
        <v>165</v>
      </c>
    </row>
    <row r="123" spans="3:7" x14ac:dyDescent="0.25">
      <c r="C123" t="s">
        <v>2</v>
      </c>
      <c r="D123" t="s">
        <v>39</v>
      </c>
      <c r="E123" t="s">
        <v>20</v>
      </c>
      <c r="F123" s="4">
        <v>9443</v>
      </c>
      <c r="G123" s="5">
        <v>162</v>
      </c>
    </row>
    <row r="124" spans="3:7" x14ac:dyDescent="0.25">
      <c r="C124" t="s">
        <v>40</v>
      </c>
      <c r="D124" t="s">
        <v>34</v>
      </c>
      <c r="E124" t="s">
        <v>19</v>
      </c>
      <c r="F124" s="4">
        <v>4018</v>
      </c>
      <c r="G124" s="5">
        <v>162</v>
      </c>
    </row>
    <row r="125" spans="3:7" x14ac:dyDescent="0.25">
      <c r="C125" t="s">
        <v>3</v>
      </c>
      <c r="D125" t="s">
        <v>36</v>
      </c>
      <c r="E125" t="s">
        <v>28</v>
      </c>
      <c r="F125" s="4">
        <v>973</v>
      </c>
      <c r="G125" s="5">
        <v>162</v>
      </c>
    </row>
    <row r="126" spans="3:7" x14ac:dyDescent="0.25">
      <c r="C126" t="s">
        <v>40</v>
      </c>
      <c r="D126" t="s">
        <v>34</v>
      </c>
      <c r="E126" t="s">
        <v>33</v>
      </c>
      <c r="F126" s="4">
        <v>3794</v>
      </c>
      <c r="G126" s="5">
        <v>159</v>
      </c>
    </row>
    <row r="127" spans="3:7" x14ac:dyDescent="0.25">
      <c r="C127" t="s">
        <v>9</v>
      </c>
      <c r="D127" t="s">
        <v>35</v>
      </c>
      <c r="E127" t="s">
        <v>26</v>
      </c>
      <c r="F127" s="4">
        <v>98</v>
      </c>
      <c r="G127" s="5">
        <v>159</v>
      </c>
    </row>
    <row r="128" spans="3:7" x14ac:dyDescent="0.25">
      <c r="C128" t="s">
        <v>40</v>
      </c>
      <c r="D128" t="s">
        <v>34</v>
      </c>
      <c r="E128" t="s">
        <v>17</v>
      </c>
      <c r="F128" s="4">
        <v>5019</v>
      </c>
      <c r="G128" s="5">
        <v>156</v>
      </c>
    </row>
    <row r="129" spans="3:7" x14ac:dyDescent="0.25">
      <c r="C129" t="s">
        <v>6</v>
      </c>
      <c r="D129" t="s">
        <v>36</v>
      </c>
      <c r="E129" t="s">
        <v>17</v>
      </c>
      <c r="F129" s="4">
        <v>4970</v>
      </c>
      <c r="G129" s="5">
        <v>156</v>
      </c>
    </row>
    <row r="130" spans="3:7" x14ac:dyDescent="0.25">
      <c r="C130" t="s">
        <v>9</v>
      </c>
      <c r="D130" t="s">
        <v>37</v>
      </c>
      <c r="E130" t="s">
        <v>25</v>
      </c>
      <c r="F130" s="4">
        <v>4305</v>
      </c>
      <c r="G130" s="5">
        <v>156</v>
      </c>
    </row>
    <row r="131" spans="3:7" x14ac:dyDescent="0.25">
      <c r="C131" t="s">
        <v>2</v>
      </c>
      <c r="D131" t="s">
        <v>38</v>
      </c>
      <c r="E131" t="s">
        <v>23</v>
      </c>
      <c r="F131" s="4">
        <v>4417</v>
      </c>
      <c r="G131" s="5">
        <v>153</v>
      </c>
    </row>
    <row r="132" spans="3:7" x14ac:dyDescent="0.25">
      <c r="C132" t="s">
        <v>9</v>
      </c>
      <c r="D132" t="s">
        <v>34</v>
      </c>
      <c r="E132" t="s">
        <v>28</v>
      </c>
      <c r="F132" s="4">
        <v>14329</v>
      </c>
      <c r="G132" s="5">
        <v>150</v>
      </c>
    </row>
    <row r="133" spans="3:7" x14ac:dyDescent="0.25">
      <c r="C133" t="s">
        <v>8</v>
      </c>
      <c r="D133" t="s">
        <v>36</v>
      </c>
      <c r="E133" t="s">
        <v>23</v>
      </c>
      <c r="F133" s="4">
        <v>5019</v>
      </c>
      <c r="G133" s="5">
        <v>150</v>
      </c>
    </row>
    <row r="134" spans="3:7" x14ac:dyDescent="0.25">
      <c r="C134" t="s">
        <v>6</v>
      </c>
      <c r="D134" t="s">
        <v>34</v>
      </c>
      <c r="E134" t="s">
        <v>17</v>
      </c>
      <c r="F134" s="4">
        <v>3759</v>
      </c>
      <c r="G134" s="5">
        <v>150</v>
      </c>
    </row>
    <row r="135" spans="3:7" x14ac:dyDescent="0.25">
      <c r="C135" t="s">
        <v>8</v>
      </c>
      <c r="D135" t="s">
        <v>37</v>
      </c>
      <c r="E135" t="s">
        <v>30</v>
      </c>
      <c r="F135" s="4">
        <v>42</v>
      </c>
      <c r="G135" s="5">
        <v>150</v>
      </c>
    </row>
    <row r="136" spans="3:7" x14ac:dyDescent="0.25">
      <c r="C136" t="s">
        <v>9</v>
      </c>
      <c r="D136" t="s">
        <v>35</v>
      </c>
      <c r="E136" t="s">
        <v>4</v>
      </c>
      <c r="F136" s="4">
        <v>959</v>
      </c>
      <c r="G136" s="5">
        <v>147</v>
      </c>
    </row>
    <row r="137" spans="3:7" x14ac:dyDescent="0.25">
      <c r="C137" t="s">
        <v>2</v>
      </c>
      <c r="D137" t="s">
        <v>39</v>
      </c>
      <c r="E137" t="s">
        <v>28</v>
      </c>
      <c r="F137" s="4">
        <v>6027</v>
      </c>
      <c r="G137" s="5">
        <v>144</v>
      </c>
    </row>
    <row r="138" spans="3:7" x14ac:dyDescent="0.25">
      <c r="C138" t="s">
        <v>3</v>
      </c>
      <c r="D138" t="s">
        <v>37</v>
      </c>
      <c r="E138" t="s">
        <v>17</v>
      </c>
      <c r="F138" s="4">
        <v>3983</v>
      </c>
      <c r="G138" s="5">
        <v>144</v>
      </c>
    </row>
    <row r="139" spans="3:7" x14ac:dyDescent="0.25">
      <c r="C139" t="s">
        <v>9</v>
      </c>
      <c r="D139" t="s">
        <v>35</v>
      </c>
      <c r="E139" t="s">
        <v>27</v>
      </c>
      <c r="F139" s="4">
        <v>2429</v>
      </c>
      <c r="G139" s="5">
        <v>144</v>
      </c>
    </row>
    <row r="140" spans="3:7" x14ac:dyDescent="0.25">
      <c r="C140" t="s">
        <v>41</v>
      </c>
      <c r="D140" t="s">
        <v>34</v>
      </c>
      <c r="E140" t="s">
        <v>22</v>
      </c>
      <c r="F140" s="4">
        <v>336</v>
      </c>
      <c r="G140" s="5">
        <v>144</v>
      </c>
    </row>
    <row r="141" spans="3:7" x14ac:dyDescent="0.25">
      <c r="C141" t="s">
        <v>10</v>
      </c>
      <c r="D141" t="s">
        <v>38</v>
      </c>
      <c r="E141" t="s">
        <v>22</v>
      </c>
      <c r="F141" s="4">
        <v>2205</v>
      </c>
      <c r="G141" s="5">
        <v>141</v>
      </c>
    </row>
    <row r="142" spans="3:7" x14ac:dyDescent="0.25">
      <c r="C142" t="s">
        <v>2</v>
      </c>
      <c r="D142" t="s">
        <v>39</v>
      </c>
      <c r="E142" t="s">
        <v>22</v>
      </c>
      <c r="F142" s="4">
        <v>1568</v>
      </c>
      <c r="G142" s="5">
        <v>141</v>
      </c>
    </row>
    <row r="143" spans="3:7" x14ac:dyDescent="0.25">
      <c r="C143" t="s">
        <v>2</v>
      </c>
      <c r="D143" t="s">
        <v>37</v>
      </c>
      <c r="E143" t="s">
        <v>18</v>
      </c>
      <c r="F143" s="4">
        <v>11571</v>
      </c>
      <c r="G143" s="5">
        <v>138</v>
      </c>
    </row>
    <row r="144" spans="3:7" x14ac:dyDescent="0.25">
      <c r="C144" t="s">
        <v>7</v>
      </c>
      <c r="D144" t="s">
        <v>34</v>
      </c>
      <c r="E144" t="s">
        <v>20</v>
      </c>
      <c r="F144" s="4">
        <v>2205</v>
      </c>
      <c r="G144" s="5">
        <v>138</v>
      </c>
    </row>
    <row r="145" spans="3:7" x14ac:dyDescent="0.25">
      <c r="C145" t="s">
        <v>40</v>
      </c>
      <c r="D145" t="s">
        <v>34</v>
      </c>
      <c r="E145" t="s">
        <v>27</v>
      </c>
      <c r="F145" s="4">
        <v>2289</v>
      </c>
      <c r="G145" s="5">
        <v>135</v>
      </c>
    </row>
    <row r="146" spans="3:7" x14ac:dyDescent="0.25">
      <c r="C146" t="s">
        <v>6</v>
      </c>
      <c r="D146" t="s">
        <v>36</v>
      </c>
      <c r="E146" t="s">
        <v>29</v>
      </c>
      <c r="F146" s="4">
        <v>1400</v>
      </c>
      <c r="G146" s="5">
        <v>135</v>
      </c>
    </row>
    <row r="147" spans="3:7" x14ac:dyDescent="0.25">
      <c r="C147" t="s">
        <v>6</v>
      </c>
      <c r="D147" t="s">
        <v>38</v>
      </c>
      <c r="E147" t="s">
        <v>33</v>
      </c>
      <c r="F147" s="4">
        <v>959</v>
      </c>
      <c r="G147" s="5">
        <v>135</v>
      </c>
    </row>
    <row r="148" spans="3:7" x14ac:dyDescent="0.25">
      <c r="C148" t="s">
        <v>40</v>
      </c>
      <c r="D148" t="s">
        <v>39</v>
      </c>
      <c r="E148" t="s">
        <v>29</v>
      </c>
      <c r="F148" s="4">
        <v>0</v>
      </c>
      <c r="G148" s="5">
        <v>135</v>
      </c>
    </row>
    <row r="149" spans="3:7" x14ac:dyDescent="0.25">
      <c r="C149" t="s">
        <v>41</v>
      </c>
      <c r="D149" t="s">
        <v>35</v>
      </c>
      <c r="E149" t="s">
        <v>27</v>
      </c>
      <c r="F149" s="4">
        <v>847</v>
      </c>
      <c r="G149" s="5">
        <v>129</v>
      </c>
    </row>
    <row r="150" spans="3:7" x14ac:dyDescent="0.25">
      <c r="C150" t="s">
        <v>10</v>
      </c>
      <c r="D150" t="s">
        <v>38</v>
      </c>
      <c r="E150" t="s">
        <v>4</v>
      </c>
      <c r="F150" s="4">
        <v>6860</v>
      </c>
      <c r="G150" s="5">
        <v>126</v>
      </c>
    </row>
    <row r="151" spans="3:7" x14ac:dyDescent="0.25">
      <c r="C151" t="s">
        <v>41</v>
      </c>
      <c r="D151" t="s">
        <v>34</v>
      </c>
      <c r="E151" t="s">
        <v>23</v>
      </c>
      <c r="F151" s="4">
        <v>4935</v>
      </c>
      <c r="G151" s="5">
        <v>126</v>
      </c>
    </row>
    <row r="152" spans="3:7" x14ac:dyDescent="0.25">
      <c r="C152" t="s">
        <v>2</v>
      </c>
      <c r="D152" t="s">
        <v>39</v>
      </c>
      <c r="E152" t="s">
        <v>33</v>
      </c>
      <c r="F152" s="4">
        <v>4018</v>
      </c>
      <c r="G152" s="5">
        <v>126</v>
      </c>
    </row>
    <row r="153" spans="3:7" x14ac:dyDescent="0.25">
      <c r="C153" t="s">
        <v>40</v>
      </c>
      <c r="D153" t="s">
        <v>35</v>
      </c>
      <c r="E153" t="s">
        <v>29</v>
      </c>
      <c r="F153" s="4">
        <v>1617</v>
      </c>
      <c r="G153" s="5">
        <v>126</v>
      </c>
    </row>
    <row r="154" spans="3:7" x14ac:dyDescent="0.25">
      <c r="C154" t="s">
        <v>8</v>
      </c>
      <c r="D154" t="s">
        <v>35</v>
      </c>
      <c r="E154" t="s">
        <v>33</v>
      </c>
      <c r="F154" s="4">
        <v>357</v>
      </c>
      <c r="G154" s="5">
        <v>126</v>
      </c>
    </row>
    <row r="155" spans="3:7" x14ac:dyDescent="0.25">
      <c r="C155" t="s">
        <v>6</v>
      </c>
      <c r="D155" t="s">
        <v>34</v>
      </c>
      <c r="E155" t="s">
        <v>32</v>
      </c>
      <c r="F155" s="4">
        <v>6734</v>
      </c>
      <c r="G155" s="5">
        <v>123</v>
      </c>
    </row>
    <row r="156" spans="3:7" x14ac:dyDescent="0.25">
      <c r="C156" t="s">
        <v>6</v>
      </c>
      <c r="D156" t="s">
        <v>35</v>
      </c>
      <c r="E156" t="s">
        <v>30</v>
      </c>
      <c r="F156" s="4">
        <v>4781</v>
      </c>
      <c r="G156" s="5">
        <v>123</v>
      </c>
    </row>
    <row r="157" spans="3:7" x14ac:dyDescent="0.25">
      <c r="C157" t="s">
        <v>41</v>
      </c>
      <c r="D157" t="s">
        <v>37</v>
      </c>
      <c r="E157" t="s">
        <v>20</v>
      </c>
      <c r="F157" s="4">
        <v>3388</v>
      </c>
      <c r="G157" s="5">
        <v>123</v>
      </c>
    </row>
    <row r="158" spans="3:7" x14ac:dyDescent="0.25">
      <c r="C158" t="s">
        <v>6</v>
      </c>
      <c r="D158" t="s">
        <v>38</v>
      </c>
      <c r="E158" t="s">
        <v>13</v>
      </c>
      <c r="F158" s="4">
        <v>2317</v>
      </c>
      <c r="G158" s="5">
        <v>123</v>
      </c>
    </row>
    <row r="159" spans="3:7" x14ac:dyDescent="0.25">
      <c r="C159" t="s">
        <v>10</v>
      </c>
      <c r="D159" t="s">
        <v>38</v>
      </c>
      <c r="E159" t="s">
        <v>13</v>
      </c>
      <c r="F159" s="4">
        <v>63</v>
      </c>
      <c r="G159" s="5">
        <v>123</v>
      </c>
    </row>
    <row r="160" spans="3:7" x14ac:dyDescent="0.25">
      <c r="C160" t="s">
        <v>6</v>
      </c>
      <c r="D160" t="s">
        <v>36</v>
      </c>
      <c r="E160" t="s">
        <v>4</v>
      </c>
      <c r="F160" s="4">
        <v>10073</v>
      </c>
      <c r="G160" s="5">
        <v>120</v>
      </c>
    </row>
    <row r="161" spans="3:7" x14ac:dyDescent="0.25">
      <c r="C161" t="s">
        <v>2</v>
      </c>
      <c r="D161" t="s">
        <v>34</v>
      </c>
      <c r="E161" t="s">
        <v>19</v>
      </c>
      <c r="F161" s="4">
        <v>7511</v>
      </c>
      <c r="G161" s="5">
        <v>120</v>
      </c>
    </row>
    <row r="162" spans="3:7" x14ac:dyDescent="0.25">
      <c r="C162" t="s">
        <v>9</v>
      </c>
      <c r="D162" t="s">
        <v>38</v>
      </c>
      <c r="E162" t="s">
        <v>16</v>
      </c>
      <c r="F162" s="4">
        <v>2646</v>
      </c>
      <c r="G162" s="5">
        <v>120</v>
      </c>
    </row>
    <row r="163" spans="3:7" x14ac:dyDescent="0.25">
      <c r="C163" t="s">
        <v>3</v>
      </c>
      <c r="D163" t="s">
        <v>34</v>
      </c>
      <c r="E163" t="s">
        <v>23</v>
      </c>
      <c r="F163" s="4">
        <v>2212</v>
      </c>
      <c r="G163" s="5">
        <v>117</v>
      </c>
    </row>
    <row r="164" spans="3:7" x14ac:dyDescent="0.25">
      <c r="C164" t="s">
        <v>7</v>
      </c>
      <c r="D164" t="s">
        <v>36</v>
      </c>
      <c r="E164" t="s">
        <v>31</v>
      </c>
      <c r="F164" s="4">
        <v>2149</v>
      </c>
      <c r="G164" s="5">
        <v>117</v>
      </c>
    </row>
    <row r="165" spans="3:7" x14ac:dyDescent="0.25">
      <c r="C165" t="s">
        <v>2</v>
      </c>
      <c r="D165" t="s">
        <v>39</v>
      </c>
      <c r="E165" t="s">
        <v>16</v>
      </c>
      <c r="F165" s="4">
        <v>2016</v>
      </c>
      <c r="G165" s="5">
        <v>117</v>
      </c>
    </row>
    <row r="166" spans="3:7" x14ac:dyDescent="0.25">
      <c r="C166" t="s">
        <v>7</v>
      </c>
      <c r="D166" t="s">
        <v>35</v>
      </c>
      <c r="E166" t="s">
        <v>24</v>
      </c>
      <c r="F166" s="4">
        <v>2793</v>
      </c>
      <c r="G166" s="5">
        <v>114</v>
      </c>
    </row>
    <row r="167" spans="3:7" x14ac:dyDescent="0.25">
      <c r="C167" t="s">
        <v>9</v>
      </c>
      <c r="D167" t="s">
        <v>36</v>
      </c>
      <c r="E167" t="s">
        <v>25</v>
      </c>
      <c r="F167" s="4">
        <v>2142</v>
      </c>
      <c r="G167" s="5">
        <v>114</v>
      </c>
    </row>
    <row r="168" spans="3:7" x14ac:dyDescent="0.25">
      <c r="C168" t="s">
        <v>40</v>
      </c>
      <c r="D168" t="s">
        <v>37</v>
      </c>
      <c r="E168" t="s">
        <v>30</v>
      </c>
      <c r="F168" s="4">
        <v>1624</v>
      </c>
      <c r="G168" s="5">
        <v>114</v>
      </c>
    </row>
    <row r="169" spans="3:7" x14ac:dyDescent="0.25">
      <c r="C169" t="s">
        <v>7</v>
      </c>
      <c r="D169" t="s">
        <v>37</v>
      </c>
      <c r="E169" t="s">
        <v>17</v>
      </c>
      <c r="F169" s="4">
        <v>4487</v>
      </c>
      <c r="G169" s="5">
        <v>111</v>
      </c>
    </row>
    <row r="170" spans="3:7" x14ac:dyDescent="0.25">
      <c r="C170" t="s">
        <v>5</v>
      </c>
      <c r="D170" t="s">
        <v>36</v>
      </c>
      <c r="E170" t="s">
        <v>30</v>
      </c>
      <c r="F170" s="4">
        <v>1526</v>
      </c>
      <c r="G170" s="5">
        <v>105</v>
      </c>
    </row>
    <row r="171" spans="3:7" x14ac:dyDescent="0.25">
      <c r="C171" t="s">
        <v>41</v>
      </c>
      <c r="D171" t="s">
        <v>37</v>
      </c>
      <c r="E171" t="s">
        <v>24</v>
      </c>
      <c r="F171" s="4">
        <v>6398</v>
      </c>
      <c r="G171" s="5">
        <v>102</v>
      </c>
    </row>
    <row r="172" spans="3:7" x14ac:dyDescent="0.25">
      <c r="C172" t="s">
        <v>40</v>
      </c>
      <c r="D172" t="s">
        <v>38</v>
      </c>
      <c r="E172" t="s">
        <v>4</v>
      </c>
      <c r="F172" s="4">
        <v>6125</v>
      </c>
      <c r="G172" s="5">
        <v>102</v>
      </c>
    </row>
    <row r="173" spans="3:7" x14ac:dyDescent="0.25">
      <c r="C173" t="s">
        <v>9</v>
      </c>
      <c r="D173" t="s">
        <v>38</v>
      </c>
      <c r="E173" t="s">
        <v>25</v>
      </c>
      <c r="F173" s="4">
        <v>3850</v>
      </c>
      <c r="G173" s="5">
        <v>102</v>
      </c>
    </row>
    <row r="174" spans="3:7" x14ac:dyDescent="0.25">
      <c r="C174" t="s">
        <v>5</v>
      </c>
      <c r="D174" t="s">
        <v>34</v>
      </c>
      <c r="E174" t="s">
        <v>29</v>
      </c>
      <c r="F174" s="4">
        <v>2891</v>
      </c>
      <c r="G174" s="5">
        <v>102</v>
      </c>
    </row>
    <row r="175" spans="3:7" x14ac:dyDescent="0.25">
      <c r="C175" t="s">
        <v>3</v>
      </c>
      <c r="D175" t="s">
        <v>39</v>
      </c>
      <c r="E175" t="s">
        <v>28</v>
      </c>
      <c r="F175" s="4">
        <v>1652</v>
      </c>
      <c r="G175" s="5">
        <v>102</v>
      </c>
    </row>
    <row r="176" spans="3:7" x14ac:dyDescent="0.25">
      <c r="C176" t="s">
        <v>6</v>
      </c>
      <c r="D176" t="s">
        <v>37</v>
      </c>
      <c r="E176" t="s">
        <v>18</v>
      </c>
      <c r="F176" s="4">
        <v>1505</v>
      </c>
      <c r="G176" s="5">
        <v>102</v>
      </c>
    </row>
    <row r="177" spans="3:7" x14ac:dyDescent="0.25">
      <c r="C177" t="s">
        <v>9</v>
      </c>
      <c r="D177" t="s">
        <v>38</v>
      </c>
      <c r="E177" t="s">
        <v>26</v>
      </c>
      <c r="F177" s="4">
        <v>2436</v>
      </c>
      <c r="G177" s="5">
        <v>99</v>
      </c>
    </row>
    <row r="178" spans="3:7" x14ac:dyDescent="0.25">
      <c r="C178" t="s">
        <v>41</v>
      </c>
      <c r="D178" t="s">
        <v>35</v>
      </c>
      <c r="E178" t="s">
        <v>19</v>
      </c>
      <c r="F178" s="4">
        <v>609</v>
      </c>
      <c r="G178" s="5">
        <v>99</v>
      </c>
    </row>
    <row r="179" spans="3:7" x14ac:dyDescent="0.25">
      <c r="C179" t="s">
        <v>9</v>
      </c>
      <c r="D179" t="s">
        <v>37</v>
      </c>
      <c r="E179" t="s">
        <v>20</v>
      </c>
      <c r="F179" s="4">
        <v>7273</v>
      </c>
      <c r="G179" s="5">
        <v>96</v>
      </c>
    </row>
    <row r="180" spans="3:7" x14ac:dyDescent="0.25">
      <c r="C180" t="s">
        <v>10</v>
      </c>
      <c r="D180" t="s">
        <v>35</v>
      </c>
      <c r="E180" t="s">
        <v>14</v>
      </c>
      <c r="F180" s="4">
        <v>3472</v>
      </c>
      <c r="G180" s="5">
        <v>96</v>
      </c>
    </row>
    <row r="181" spans="3:7" x14ac:dyDescent="0.25">
      <c r="C181" t="s">
        <v>7</v>
      </c>
      <c r="D181" t="s">
        <v>34</v>
      </c>
      <c r="E181" t="s">
        <v>25</v>
      </c>
      <c r="F181" s="4">
        <v>1568</v>
      </c>
      <c r="G181" s="5">
        <v>96</v>
      </c>
    </row>
    <row r="182" spans="3:7" x14ac:dyDescent="0.25">
      <c r="C182" t="s">
        <v>40</v>
      </c>
      <c r="D182" t="s">
        <v>37</v>
      </c>
      <c r="E182" t="s">
        <v>27</v>
      </c>
      <c r="F182" s="4">
        <v>6132</v>
      </c>
      <c r="G182" s="5">
        <v>93</v>
      </c>
    </row>
    <row r="183" spans="3:7" x14ac:dyDescent="0.25">
      <c r="C183" t="s">
        <v>3</v>
      </c>
      <c r="D183" t="s">
        <v>34</v>
      </c>
      <c r="E183" t="s">
        <v>17</v>
      </c>
      <c r="F183" s="4">
        <v>2919</v>
      </c>
      <c r="G183" s="5">
        <v>93</v>
      </c>
    </row>
    <row r="184" spans="3:7" x14ac:dyDescent="0.25">
      <c r="C184" t="s">
        <v>9</v>
      </c>
      <c r="D184" t="s">
        <v>37</v>
      </c>
      <c r="E184" t="s">
        <v>23</v>
      </c>
      <c r="F184" s="4">
        <v>2737</v>
      </c>
      <c r="G184" s="5">
        <v>93</v>
      </c>
    </row>
    <row r="185" spans="3:7" x14ac:dyDescent="0.25">
      <c r="C185" t="s">
        <v>5</v>
      </c>
      <c r="D185" t="s">
        <v>34</v>
      </c>
      <c r="E185" t="s">
        <v>33</v>
      </c>
      <c r="F185" s="4">
        <v>1652</v>
      </c>
      <c r="G185" s="5">
        <v>93</v>
      </c>
    </row>
    <row r="186" spans="3:7" x14ac:dyDescent="0.25">
      <c r="C186" t="s">
        <v>10</v>
      </c>
      <c r="D186" t="s">
        <v>34</v>
      </c>
      <c r="E186" t="s">
        <v>25</v>
      </c>
      <c r="F186" s="4">
        <v>1428</v>
      </c>
      <c r="G186" s="5">
        <v>93</v>
      </c>
    </row>
    <row r="187" spans="3:7" x14ac:dyDescent="0.25">
      <c r="C187" t="s">
        <v>40</v>
      </c>
      <c r="D187" t="s">
        <v>36</v>
      </c>
      <c r="E187" t="s">
        <v>33</v>
      </c>
      <c r="F187" s="4">
        <v>9772</v>
      </c>
      <c r="G187" s="5">
        <v>90</v>
      </c>
    </row>
    <row r="188" spans="3:7" x14ac:dyDescent="0.25">
      <c r="C188" t="s">
        <v>9</v>
      </c>
      <c r="D188" t="s">
        <v>34</v>
      </c>
      <c r="E188" t="s">
        <v>23</v>
      </c>
      <c r="F188" s="4">
        <v>8155</v>
      </c>
      <c r="G188" s="5">
        <v>90</v>
      </c>
    </row>
    <row r="189" spans="3:7" x14ac:dyDescent="0.25">
      <c r="C189" t="s">
        <v>40</v>
      </c>
      <c r="D189" t="s">
        <v>38</v>
      </c>
      <c r="E189" t="s">
        <v>25</v>
      </c>
      <c r="F189" s="4">
        <v>2541</v>
      </c>
      <c r="G189" s="5">
        <v>90</v>
      </c>
    </row>
    <row r="190" spans="3:7" x14ac:dyDescent="0.25">
      <c r="C190" t="s">
        <v>9</v>
      </c>
      <c r="D190" t="s">
        <v>38</v>
      </c>
      <c r="E190" t="s">
        <v>33</v>
      </c>
      <c r="F190" s="4">
        <v>9506</v>
      </c>
      <c r="G190" s="5">
        <v>87</v>
      </c>
    </row>
    <row r="191" spans="3:7" x14ac:dyDescent="0.25">
      <c r="C191" t="s">
        <v>6</v>
      </c>
      <c r="D191" t="s">
        <v>37</v>
      </c>
      <c r="E191" t="s">
        <v>31</v>
      </c>
      <c r="F191" s="4">
        <v>7693</v>
      </c>
      <c r="G191" s="5">
        <v>87</v>
      </c>
    </row>
    <row r="192" spans="3:7" x14ac:dyDescent="0.25">
      <c r="C192" t="s">
        <v>10</v>
      </c>
      <c r="D192" t="s">
        <v>34</v>
      </c>
      <c r="E192" t="s">
        <v>17</v>
      </c>
      <c r="F192" s="4">
        <v>700</v>
      </c>
      <c r="G192" s="5">
        <v>87</v>
      </c>
    </row>
    <row r="193" spans="3:7" x14ac:dyDescent="0.25">
      <c r="C193" t="s">
        <v>40</v>
      </c>
      <c r="D193" t="s">
        <v>38</v>
      </c>
      <c r="E193" t="s">
        <v>26</v>
      </c>
      <c r="F193" s="4">
        <v>609</v>
      </c>
      <c r="G193" s="5">
        <v>87</v>
      </c>
    </row>
    <row r="194" spans="3:7" x14ac:dyDescent="0.25">
      <c r="C194" t="s">
        <v>8</v>
      </c>
      <c r="D194" t="s">
        <v>37</v>
      </c>
      <c r="E194" t="s">
        <v>21</v>
      </c>
      <c r="F194" s="4">
        <v>434</v>
      </c>
      <c r="G194" s="5">
        <v>87</v>
      </c>
    </row>
    <row r="195" spans="3:7" x14ac:dyDescent="0.25">
      <c r="C195" t="s">
        <v>7</v>
      </c>
      <c r="D195" t="s">
        <v>36</v>
      </c>
      <c r="E195" t="s">
        <v>32</v>
      </c>
      <c r="F195" s="4">
        <v>280</v>
      </c>
      <c r="G195" s="5">
        <v>87</v>
      </c>
    </row>
    <row r="196" spans="3:7" x14ac:dyDescent="0.25">
      <c r="C196" t="s">
        <v>41</v>
      </c>
      <c r="D196" t="s">
        <v>36</v>
      </c>
      <c r="E196" t="s">
        <v>32</v>
      </c>
      <c r="F196" s="4">
        <v>10304</v>
      </c>
      <c r="G196" s="5">
        <v>84</v>
      </c>
    </row>
    <row r="197" spans="3:7" x14ac:dyDescent="0.25">
      <c r="C197" t="s">
        <v>5</v>
      </c>
      <c r="D197" t="s">
        <v>35</v>
      </c>
      <c r="E197" t="s">
        <v>22</v>
      </c>
      <c r="F197" s="4">
        <v>490</v>
      </c>
      <c r="G197" s="5">
        <v>84</v>
      </c>
    </row>
    <row r="198" spans="3:7" x14ac:dyDescent="0.25">
      <c r="C198" t="s">
        <v>8</v>
      </c>
      <c r="D198" t="s">
        <v>38</v>
      </c>
      <c r="E198" t="s">
        <v>22</v>
      </c>
      <c r="F198" s="4">
        <v>168</v>
      </c>
      <c r="G198" s="5">
        <v>84</v>
      </c>
    </row>
    <row r="199" spans="3:7" x14ac:dyDescent="0.25">
      <c r="C199" t="s">
        <v>2</v>
      </c>
      <c r="D199" t="s">
        <v>39</v>
      </c>
      <c r="E199" t="s">
        <v>27</v>
      </c>
      <c r="F199" s="4">
        <v>7812</v>
      </c>
      <c r="G199" s="5">
        <v>81</v>
      </c>
    </row>
    <row r="200" spans="3:7" x14ac:dyDescent="0.25">
      <c r="C200" t="s">
        <v>5</v>
      </c>
      <c r="D200" t="s">
        <v>39</v>
      </c>
      <c r="E200" t="s">
        <v>22</v>
      </c>
      <c r="F200" s="4">
        <v>6909</v>
      </c>
      <c r="G200" s="5">
        <v>81</v>
      </c>
    </row>
    <row r="201" spans="3:7" x14ac:dyDescent="0.25">
      <c r="C201" t="s">
        <v>8</v>
      </c>
      <c r="D201" t="s">
        <v>35</v>
      </c>
      <c r="E201" t="s">
        <v>30</v>
      </c>
      <c r="F201" s="4">
        <v>3598</v>
      </c>
      <c r="G201" s="5">
        <v>81</v>
      </c>
    </row>
    <row r="202" spans="3:7" x14ac:dyDescent="0.25">
      <c r="C202" t="s">
        <v>6</v>
      </c>
      <c r="D202" t="s">
        <v>37</v>
      </c>
      <c r="E202" t="s">
        <v>30</v>
      </c>
      <c r="F202" s="4">
        <v>560</v>
      </c>
      <c r="G202" s="5">
        <v>81</v>
      </c>
    </row>
    <row r="203" spans="3:7" x14ac:dyDescent="0.25">
      <c r="C203" t="s">
        <v>8</v>
      </c>
      <c r="D203" t="s">
        <v>38</v>
      </c>
      <c r="E203" t="s">
        <v>21</v>
      </c>
      <c r="F203" s="4">
        <v>6433</v>
      </c>
      <c r="G203" s="5">
        <v>78</v>
      </c>
    </row>
    <row r="204" spans="3:7" x14ac:dyDescent="0.25">
      <c r="C204" t="s">
        <v>3</v>
      </c>
      <c r="D204" t="s">
        <v>35</v>
      </c>
      <c r="E204" t="s">
        <v>23</v>
      </c>
      <c r="F204" s="4">
        <v>2023</v>
      </c>
      <c r="G204" s="5">
        <v>78</v>
      </c>
    </row>
    <row r="205" spans="3:7" x14ac:dyDescent="0.25">
      <c r="C205" t="s">
        <v>2</v>
      </c>
      <c r="D205" t="s">
        <v>36</v>
      </c>
      <c r="E205" t="s">
        <v>29</v>
      </c>
      <c r="F205" s="4">
        <v>8211</v>
      </c>
      <c r="G205" s="5">
        <v>75</v>
      </c>
    </row>
    <row r="206" spans="3:7" x14ac:dyDescent="0.25">
      <c r="C206" t="s">
        <v>6</v>
      </c>
      <c r="D206" t="s">
        <v>34</v>
      </c>
      <c r="E206" t="s">
        <v>29</v>
      </c>
      <c r="F206" s="4">
        <v>3339</v>
      </c>
      <c r="G206" s="5">
        <v>75</v>
      </c>
    </row>
    <row r="207" spans="3:7" x14ac:dyDescent="0.25">
      <c r="C207" t="s">
        <v>7</v>
      </c>
      <c r="D207" t="s">
        <v>34</v>
      </c>
      <c r="E207" t="s">
        <v>32</v>
      </c>
      <c r="F207" s="4">
        <v>3262</v>
      </c>
      <c r="G207" s="5">
        <v>75</v>
      </c>
    </row>
    <row r="208" spans="3:7" x14ac:dyDescent="0.25">
      <c r="C208" t="s">
        <v>40</v>
      </c>
      <c r="D208" t="s">
        <v>34</v>
      </c>
      <c r="E208" t="s">
        <v>23</v>
      </c>
      <c r="F208" s="4">
        <v>2779</v>
      </c>
      <c r="G208" s="5">
        <v>75</v>
      </c>
    </row>
    <row r="209" spans="3:7" x14ac:dyDescent="0.25">
      <c r="C209" t="s">
        <v>6</v>
      </c>
      <c r="D209" t="s">
        <v>34</v>
      </c>
      <c r="E209" t="s">
        <v>16</v>
      </c>
      <c r="F209" s="4">
        <v>2219</v>
      </c>
      <c r="G209" s="5">
        <v>75</v>
      </c>
    </row>
    <row r="210" spans="3:7" x14ac:dyDescent="0.25">
      <c r="C210" t="s">
        <v>7</v>
      </c>
      <c r="D210" t="s">
        <v>38</v>
      </c>
      <c r="E210" t="s">
        <v>14</v>
      </c>
      <c r="F210" s="4">
        <v>1281</v>
      </c>
      <c r="G210" s="5">
        <v>75</v>
      </c>
    </row>
    <row r="211" spans="3:7" x14ac:dyDescent="0.25">
      <c r="C211" t="s">
        <v>10</v>
      </c>
      <c r="D211" t="s">
        <v>36</v>
      </c>
      <c r="E211" t="s">
        <v>13</v>
      </c>
      <c r="F211" s="4">
        <v>945</v>
      </c>
      <c r="G211" s="5">
        <v>75</v>
      </c>
    </row>
    <row r="212" spans="3:7" x14ac:dyDescent="0.25">
      <c r="C212" t="s">
        <v>5</v>
      </c>
      <c r="D212" t="s">
        <v>37</v>
      </c>
      <c r="E212" t="s">
        <v>22</v>
      </c>
      <c r="F212" s="4">
        <v>518</v>
      </c>
      <c r="G212" s="5">
        <v>75</v>
      </c>
    </row>
    <row r="213" spans="3:7" x14ac:dyDescent="0.25">
      <c r="C213" t="s">
        <v>6</v>
      </c>
      <c r="D213" t="s">
        <v>38</v>
      </c>
      <c r="E213" t="s">
        <v>25</v>
      </c>
      <c r="F213" s="4">
        <v>469</v>
      </c>
      <c r="G213" s="5">
        <v>75</v>
      </c>
    </row>
    <row r="214" spans="3:7" x14ac:dyDescent="0.25">
      <c r="C214" t="s">
        <v>40</v>
      </c>
      <c r="D214" t="s">
        <v>37</v>
      </c>
      <c r="E214" t="s">
        <v>29</v>
      </c>
      <c r="F214" s="4">
        <v>9002</v>
      </c>
      <c r="G214" s="5">
        <v>72</v>
      </c>
    </row>
    <row r="215" spans="3:7" x14ac:dyDescent="0.25">
      <c r="C215" t="s">
        <v>41</v>
      </c>
      <c r="D215" t="s">
        <v>39</v>
      </c>
      <c r="E215" t="s">
        <v>14</v>
      </c>
      <c r="F215" s="4">
        <v>3976</v>
      </c>
      <c r="G215" s="5">
        <v>72</v>
      </c>
    </row>
    <row r="216" spans="3:7" x14ac:dyDescent="0.25">
      <c r="C216" t="s">
        <v>9</v>
      </c>
      <c r="D216" t="s">
        <v>39</v>
      </c>
      <c r="E216" t="s">
        <v>25</v>
      </c>
      <c r="F216" s="4">
        <v>3192</v>
      </c>
      <c r="G216" s="5">
        <v>72</v>
      </c>
    </row>
    <row r="217" spans="3:7" x14ac:dyDescent="0.25">
      <c r="C217" t="s">
        <v>10</v>
      </c>
      <c r="D217" t="s">
        <v>36</v>
      </c>
      <c r="E217" t="s">
        <v>27</v>
      </c>
      <c r="F217" s="4">
        <v>1407</v>
      </c>
      <c r="G217" s="5">
        <v>72</v>
      </c>
    </row>
    <row r="218" spans="3:7" x14ac:dyDescent="0.25">
      <c r="C218" t="s">
        <v>41</v>
      </c>
      <c r="D218" t="s">
        <v>35</v>
      </c>
      <c r="E218" t="s">
        <v>13</v>
      </c>
      <c r="F218" s="4">
        <v>4760</v>
      </c>
      <c r="G218" s="5">
        <v>69</v>
      </c>
    </row>
    <row r="219" spans="3:7" x14ac:dyDescent="0.25">
      <c r="C219" t="s">
        <v>3</v>
      </c>
      <c r="D219" t="s">
        <v>35</v>
      </c>
      <c r="E219" t="s">
        <v>29</v>
      </c>
      <c r="F219" s="4">
        <v>2114</v>
      </c>
      <c r="G219" s="5">
        <v>66</v>
      </c>
    </row>
    <row r="220" spans="3:7" x14ac:dyDescent="0.25">
      <c r="C220" t="s">
        <v>5</v>
      </c>
      <c r="D220" t="s">
        <v>36</v>
      </c>
      <c r="E220" t="s">
        <v>13</v>
      </c>
      <c r="F220" s="4">
        <v>6146</v>
      </c>
      <c r="G220" s="5">
        <v>63</v>
      </c>
    </row>
    <row r="221" spans="3:7" x14ac:dyDescent="0.25">
      <c r="C221" t="s">
        <v>7</v>
      </c>
      <c r="D221" t="s">
        <v>35</v>
      </c>
      <c r="E221" t="s">
        <v>14</v>
      </c>
      <c r="F221" s="4">
        <v>4606</v>
      </c>
      <c r="G221" s="5">
        <v>63</v>
      </c>
    </row>
    <row r="222" spans="3:7" x14ac:dyDescent="0.25">
      <c r="C222" t="s">
        <v>8</v>
      </c>
      <c r="D222" t="s">
        <v>38</v>
      </c>
      <c r="E222" t="s">
        <v>27</v>
      </c>
      <c r="F222" s="4">
        <v>2268</v>
      </c>
      <c r="G222" s="5">
        <v>63</v>
      </c>
    </row>
    <row r="223" spans="3:7" x14ac:dyDescent="0.25">
      <c r="C223" t="s">
        <v>6</v>
      </c>
      <c r="D223" t="s">
        <v>39</v>
      </c>
      <c r="E223" t="s">
        <v>30</v>
      </c>
      <c r="F223" s="4">
        <v>1638</v>
      </c>
      <c r="G223" s="5">
        <v>63</v>
      </c>
    </row>
    <row r="224" spans="3:7" x14ac:dyDescent="0.25">
      <c r="C224" t="s">
        <v>6</v>
      </c>
      <c r="D224" t="s">
        <v>36</v>
      </c>
      <c r="E224" t="s">
        <v>21</v>
      </c>
      <c r="F224" s="4">
        <v>497</v>
      </c>
      <c r="G224" s="5">
        <v>63</v>
      </c>
    </row>
    <row r="225" spans="3:7" x14ac:dyDescent="0.25">
      <c r="C225" t="s">
        <v>9</v>
      </c>
      <c r="D225" t="s">
        <v>38</v>
      </c>
      <c r="E225" t="s">
        <v>24</v>
      </c>
      <c r="F225" s="4">
        <v>4137</v>
      </c>
      <c r="G225" s="5">
        <v>60</v>
      </c>
    </row>
    <row r="226" spans="3:7" x14ac:dyDescent="0.25">
      <c r="C226" t="s">
        <v>9</v>
      </c>
      <c r="D226" t="s">
        <v>36</v>
      </c>
      <c r="E226" t="s">
        <v>30</v>
      </c>
      <c r="F226" s="4">
        <v>9051</v>
      </c>
      <c r="G226" s="5">
        <v>57</v>
      </c>
    </row>
    <row r="227" spans="3:7" x14ac:dyDescent="0.25">
      <c r="C227" t="s">
        <v>5</v>
      </c>
      <c r="D227" t="s">
        <v>38</v>
      </c>
      <c r="E227" t="s">
        <v>13</v>
      </c>
      <c r="F227" s="4">
        <v>7189</v>
      </c>
      <c r="G227" s="5">
        <v>54</v>
      </c>
    </row>
    <row r="228" spans="3:7" x14ac:dyDescent="0.25">
      <c r="C228" t="s">
        <v>7</v>
      </c>
      <c r="D228" t="s">
        <v>37</v>
      </c>
      <c r="E228" t="s">
        <v>30</v>
      </c>
      <c r="F228" s="4">
        <v>6454</v>
      </c>
      <c r="G228" s="5">
        <v>54</v>
      </c>
    </row>
    <row r="229" spans="3:7" x14ac:dyDescent="0.25">
      <c r="C229" t="s">
        <v>3</v>
      </c>
      <c r="D229" t="s">
        <v>34</v>
      </c>
      <c r="E229" t="s">
        <v>26</v>
      </c>
      <c r="F229" s="4">
        <v>3108</v>
      </c>
      <c r="G229" s="5">
        <v>54</v>
      </c>
    </row>
    <row r="230" spans="3:7" x14ac:dyDescent="0.25">
      <c r="C230" t="s">
        <v>6</v>
      </c>
      <c r="D230" t="s">
        <v>38</v>
      </c>
      <c r="E230" t="s">
        <v>31</v>
      </c>
      <c r="F230" s="4">
        <v>2681</v>
      </c>
      <c r="G230" s="5">
        <v>54</v>
      </c>
    </row>
    <row r="231" spans="3:7" x14ac:dyDescent="0.25">
      <c r="C231" t="s">
        <v>2</v>
      </c>
      <c r="D231" t="s">
        <v>37</v>
      </c>
      <c r="E231" t="s">
        <v>14</v>
      </c>
      <c r="F231" s="4">
        <v>1057</v>
      </c>
      <c r="G231" s="5">
        <v>54</v>
      </c>
    </row>
    <row r="232" spans="3:7" x14ac:dyDescent="0.25">
      <c r="C232" t="s">
        <v>2</v>
      </c>
      <c r="D232" t="s">
        <v>34</v>
      </c>
      <c r="E232" t="s">
        <v>13</v>
      </c>
      <c r="F232" s="4">
        <v>252</v>
      </c>
      <c r="G232" s="5">
        <v>54</v>
      </c>
    </row>
    <row r="233" spans="3:7" x14ac:dyDescent="0.25">
      <c r="C233" t="s">
        <v>5</v>
      </c>
      <c r="D233" t="s">
        <v>39</v>
      </c>
      <c r="E233" t="s">
        <v>26</v>
      </c>
      <c r="F233" s="4">
        <v>5236</v>
      </c>
      <c r="G233" s="5">
        <v>51</v>
      </c>
    </row>
    <row r="234" spans="3:7" x14ac:dyDescent="0.25">
      <c r="C234" t="s">
        <v>3</v>
      </c>
      <c r="D234" t="s">
        <v>39</v>
      </c>
      <c r="E234" t="s">
        <v>29</v>
      </c>
      <c r="F234" s="4">
        <v>3640</v>
      </c>
      <c r="G234" s="5">
        <v>51</v>
      </c>
    </row>
    <row r="235" spans="3:7" x14ac:dyDescent="0.25">
      <c r="C235" t="s">
        <v>40</v>
      </c>
      <c r="D235" t="s">
        <v>38</v>
      </c>
      <c r="E235" t="s">
        <v>24</v>
      </c>
      <c r="F235" s="4">
        <v>623</v>
      </c>
      <c r="G235" s="5">
        <v>51</v>
      </c>
    </row>
    <row r="236" spans="3:7" x14ac:dyDescent="0.25">
      <c r="C236" t="s">
        <v>2</v>
      </c>
      <c r="D236" t="s">
        <v>38</v>
      </c>
      <c r="E236" t="s">
        <v>13</v>
      </c>
      <c r="F236" s="4">
        <v>56</v>
      </c>
      <c r="G236" s="5">
        <v>51</v>
      </c>
    </row>
    <row r="237" spans="3:7" x14ac:dyDescent="0.25">
      <c r="C237" t="s">
        <v>40</v>
      </c>
      <c r="D237" t="s">
        <v>34</v>
      </c>
      <c r="E237" t="s">
        <v>26</v>
      </c>
      <c r="F237" s="4">
        <v>6748</v>
      </c>
      <c r="G237" s="5">
        <v>48</v>
      </c>
    </row>
    <row r="238" spans="3:7" x14ac:dyDescent="0.25">
      <c r="C238" t="s">
        <v>7</v>
      </c>
      <c r="D238" t="s">
        <v>37</v>
      </c>
      <c r="E238" t="s">
        <v>33</v>
      </c>
      <c r="F238" s="4">
        <v>6391</v>
      </c>
      <c r="G238" s="5">
        <v>48</v>
      </c>
    </row>
    <row r="239" spans="3:7" x14ac:dyDescent="0.25">
      <c r="C239" t="s">
        <v>7</v>
      </c>
      <c r="D239" t="s">
        <v>34</v>
      </c>
      <c r="E239" t="s">
        <v>33</v>
      </c>
      <c r="F239" s="4">
        <v>2226</v>
      </c>
      <c r="G239" s="5">
        <v>48</v>
      </c>
    </row>
    <row r="240" spans="3:7" x14ac:dyDescent="0.25">
      <c r="C240" t="s">
        <v>40</v>
      </c>
      <c r="D240" t="s">
        <v>35</v>
      </c>
      <c r="E240" t="s">
        <v>24</v>
      </c>
      <c r="F240" s="4">
        <v>1638</v>
      </c>
      <c r="G240" s="5">
        <v>48</v>
      </c>
    </row>
    <row r="241" spans="3:7" x14ac:dyDescent="0.25">
      <c r="C241" t="s">
        <v>6</v>
      </c>
      <c r="D241" t="s">
        <v>34</v>
      </c>
      <c r="E241" t="s">
        <v>4</v>
      </c>
      <c r="F241" s="4">
        <v>525</v>
      </c>
      <c r="G241" s="5">
        <v>48</v>
      </c>
    </row>
    <row r="242" spans="3:7" x14ac:dyDescent="0.25">
      <c r="C242" t="s">
        <v>2</v>
      </c>
      <c r="D242" t="s">
        <v>36</v>
      </c>
      <c r="E242" t="s">
        <v>17</v>
      </c>
      <c r="F242" s="4">
        <v>189</v>
      </c>
      <c r="G242" s="5">
        <v>48</v>
      </c>
    </row>
    <row r="243" spans="3:7" x14ac:dyDescent="0.25">
      <c r="C243" t="s">
        <v>5</v>
      </c>
      <c r="D243" t="s">
        <v>37</v>
      </c>
      <c r="E243" t="s">
        <v>31</v>
      </c>
      <c r="F243" s="4">
        <v>182</v>
      </c>
      <c r="G243" s="5">
        <v>48</v>
      </c>
    </row>
    <row r="244" spans="3:7" x14ac:dyDescent="0.25">
      <c r="C244" t="s">
        <v>5</v>
      </c>
      <c r="D244" t="s">
        <v>38</v>
      </c>
      <c r="E244" t="s">
        <v>25</v>
      </c>
      <c r="F244" s="4">
        <v>7483</v>
      </c>
      <c r="G244" s="5">
        <v>45</v>
      </c>
    </row>
    <row r="245" spans="3:7" x14ac:dyDescent="0.25">
      <c r="C245" t="s">
        <v>8</v>
      </c>
      <c r="D245" t="s">
        <v>37</v>
      </c>
      <c r="E245" t="s">
        <v>26</v>
      </c>
      <c r="F245" s="4">
        <v>6279</v>
      </c>
      <c r="G245" s="5">
        <v>45</v>
      </c>
    </row>
    <row r="246" spans="3:7" x14ac:dyDescent="0.25">
      <c r="C246" t="s">
        <v>9</v>
      </c>
      <c r="D246" t="s">
        <v>37</v>
      </c>
      <c r="E246" t="s">
        <v>28</v>
      </c>
      <c r="F246" s="4">
        <v>2919</v>
      </c>
      <c r="G246" s="5">
        <v>45</v>
      </c>
    </row>
    <row r="247" spans="3:7" x14ac:dyDescent="0.25">
      <c r="C247" t="s">
        <v>40</v>
      </c>
      <c r="D247" t="s">
        <v>38</v>
      </c>
      <c r="E247" t="s">
        <v>29</v>
      </c>
      <c r="F247" s="4">
        <v>2541</v>
      </c>
      <c r="G247" s="5">
        <v>45</v>
      </c>
    </row>
    <row r="248" spans="3:7" x14ac:dyDescent="0.25">
      <c r="C248" t="s">
        <v>7</v>
      </c>
      <c r="D248" t="s">
        <v>36</v>
      </c>
      <c r="E248" t="s">
        <v>22</v>
      </c>
      <c r="F248" s="4">
        <v>8435</v>
      </c>
      <c r="G248" s="5">
        <v>42</v>
      </c>
    </row>
    <row r="249" spans="3:7" x14ac:dyDescent="0.25">
      <c r="C249" t="s">
        <v>3</v>
      </c>
      <c r="D249" t="s">
        <v>34</v>
      </c>
      <c r="E249" t="s">
        <v>25</v>
      </c>
      <c r="F249" s="4">
        <v>6300</v>
      </c>
      <c r="G249" s="5">
        <v>42</v>
      </c>
    </row>
    <row r="250" spans="3:7" x14ac:dyDescent="0.25">
      <c r="C250" t="s">
        <v>40</v>
      </c>
      <c r="D250" t="s">
        <v>39</v>
      </c>
      <c r="E250" t="s">
        <v>15</v>
      </c>
      <c r="F250" s="4">
        <v>5775</v>
      </c>
      <c r="G250" s="5">
        <v>42</v>
      </c>
    </row>
    <row r="251" spans="3:7" x14ac:dyDescent="0.25">
      <c r="C251" t="s">
        <v>2</v>
      </c>
      <c r="D251" t="s">
        <v>37</v>
      </c>
      <c r="E251" t="s">
        <v>15</v>
      </c>
      <c r="F251" s="4">
        <v>2863</v>
      </c>
      <c r="G251" s="5">
        <v>42</v>
      </c>
    </row>
    <row r="252" spans="3:7" x14ac:dyDescent="0.25">
      <c r="C252" t="s">
        <v>5</v>
      </c>
      <c r="D252" t="s">
        <v>36</v>
      </c>
      <c r="E252" t="s">
        <v>16</v>
      </c>
      <c r="F252" s="4">
        <v>16184</v>
      </c>
      <c r="G252" s="5">
        <v>39</v>
      </c>
    </row>
    <row r="253" spans="3:7" x14ac:dyDescent="0.25">
      <c r="C253" t="s">
        <v>7</v>
      </c>
      <c r="D253" t="s">
        <v>34</v>
      </c>
      <c r="E253" t="s">
        <v>17</v>
      </c>
      <c r="F253" s="4">
        <v>7777</v>
      </c>
      <c r="G253" s="5">
        <v>39</v>
      </c>
    </row>
    <row r="254" spans="3:7" x14ac:dyDescent="0.25">
      <c r="C254" t="s">
        <v>3</v>
      </c>
      <c r="D254" t="s">
        <v>36</v>
      </c>
      <c r="E254" t="s">
        <v>25</v>
      </c>
      <c r="F254" s="4">
        <v>3339</v>
      </c>
      <c r="G254" s="5">
        <v>39</v>
      </c>
    </row>
    <row r="255" spans="3:7" x14ac:dyDescent="0.25">
      <c r="C255" t="s">
        <v>40</v>
      </c>
      <c r="D255" t="s">
        <v>38</v>
      </c>
      <c r="E255" t="s">
        <v>31</v>
      </c>
      <c r="F255" s="4">
        <v>1988</v>
      </c>
      <c r="G255" s="5">
        <v>39</v>
      </c>
    </row>
    <row r="256" spans="3:7" x14ac:dyDescent="0.25">
      <c r="C256" t="s">
        <v>41</v>
      </c>
      <c r="D256" t="s">
        <v>34</v>
      </c>
      <c r="E256" t="s">
        <v>17</v>
      </c>
      <c r="F256" s="4">
        <v>1463</v>
      </c>
      <c r="G256" s="5">
        <v>39</v>
      </c>
    </row>
    <row r="257" spans="3:7" x14ac:dyDescent="0.25">
      <c r="C257" t="s">
        <v>3</v>
      </c>
      <c r="D257" t="s">
        <v>36</v>
      </c>
      <c r="E257" t="s">
        <v>16</v>
      </c>
      <c r="F257" s="4">
        <v>9198</v>
      </c>
      <c r="G257" s="5">
        <v>36</v>
      </c>
    </row>
    <row r="258" spans="3:7" x14ac:dyDescent="0.25">
      <c r="C258" t="s">
        <v>6</v>
      </c>
      <c r="D258" t="s">
        <v>38</v>
      </c>
      <c r="E258" t="s">
        <v>21</v>
      </c>
      <c r="F258" s="4">
        <v>7322</v>
      </c>
      <c r="G258" s="5">
        <v>36</v>
      </c>
    </row>
    <row r="259" spans="3:7" x14ac:dyDescent="0.25">
      <c r="C259" t="s">
        <v>2</v>
      </c>
      <c r="D259" t="s">
        <v>39</v>
      </c>
      <c r="E259" t="s">
        <v>15</v>
      </c>
      <c r="F259" s="4">
        <v>4802</v>
      </c>
      <c r="G259" s="5">
        <v>36</v>
      </c>
    </row>
    <row r="260" spans="3:7" x14ac:dyDescent="0.25">
      <c r="C260" t="s">
        <v>2</v>
      </c>
      <c r="D260" t="s">
        <v>39</v>
      </c>
      <c r="E260" t="s">
        <v>23</v>
      </c>
      <c r="F260" s="4">
        <v>630</v>
      </c>
      <c r="G260" s="5">
        <v>36</v>
      </c>
    </row>
    <row r="261" spans="3:7" x14ac:dyDescent="0.25">
      <c r="C261" t="s">
        <v>40</v>
      </c>
      <c r="D261" t="s">
        <v>36</v>
      </c>
      <c r="E261" t="s">
        <v>4</v>
      </c>
      <c r="F261" s="4">
        <v>217</v>
      </c>
      <c r="G261" s="5">
        <v>36</v>
      </c>
    </row>
    <row r="262" spans="3:7" x14ac:dyDescent="0.25">
      <c r="C262" t="s">
        <v>10</v>
      </c>
      <c r="D262" t="s">
        <v>39</v>
      </c>
      <c r="E262" t="s">
        <v>33</v>
      </c>
      <c r="F262" s="4">
        <v>12950</v>
      </c>
      <c r="G262" s="5">
        <v>30</v>
      </c>
    </row>
    <row r="263" spans="3:7" x14ac:dyDescent="0.25">
      <c r="C263" t="s">
        <v>8</v>
      </c>
      <c r="D263" t="s">
        <v>37</v>
      </c>
      <c r="E263" t="s">
        <v>15</v>
      </c>
      <c r="F263" s="4">
        <v>9709</v>
      </c>
      <c r="G263" s="5">
        <v>30</v>
      </c>
    </row>
    <row r="264" spans="3:7" x14ac:dyDescent="0.25">
      <c r="C264" t="s">
        <v>40</v>
      </c>
      <c r="D264" t="s">
        <v>39</v>
      </c>
      <c r="E264" t="s">
        <v>27</v>
      </c>
      <c r="F264" s="4">
        <v>6370</v>
      </c>
      <c r="G264" s="5">
        <v>30</v>
      </c>
    </row>
    <row r="265" spans="3:7" x14ac:dyDescent="0.25">
      <c r="C265" t="s">
        <v>40</v>
      </c>
      <c r="D265" t="s">
        <v>36</v>
      </c>
      <c r="E265" t="s">
        <v>25</v>
      </c>
      <c r="F265" s="4">
        <v>5439</v>
      </c>
      <c r="G265" s="5">
        <v>30</v>
      </c>
    </row>
    <row r="266" spans="3:7" x14ac:dyDescent="0.25">
      <c r="C266" t="s">
        <v>10</v>
      </c>
      <c r="D266" t="s">
        <v>37</v>
      </c>
      <c r="E266" t="s">
        <v>23</v>
      </c>
      <c r="F266" s="4">
        <v>4683</v>
      </c>
      <c r="G266" s="5">
        <v>30</v>
      </c>
    </row>
    <row r="267" spans="3:7" x14ac:dyDescent="0.25">
      <c r="C267" t="s">
        <v>6</v>
      </c>
      <c r="D267" t="s">
        <v>36</v>
      </c>
      <c r="E267" t="s">
        <v>13</v>
      </c>
      <c r="F267" s="4">
        <v>4319</v>
      </c>
      <c r="G267" s="5">
        <v>30</v>
      </c>
    </row>
    <row r="268" spans="3:7" x14ac:dyDescent="0.25">
      <c r="C268" t="s">
        <v>8</v>
      </c>
      <c r="D268" t="s">
        <v>39</v>
      </c>
      <c r="E268" t="s">
        <v>18</v>
      </c>
      <c r="F268" s="4">
        <v>9660</v>
      </c>
      <c r="G268" s="5">
        <v>27</v>
      </c>
    </row>
    <row r="269" spans="3:7" x14ac:dyDescent="0.25">
      <c r="C269" t="s">
        <v>9</v>
      </c>
      <c r="D269" t="s">
        <v>34</v>
      </c>
      <c r="E269" t="s">
        <v>21</v>
      </c>
      <c r="F269" s="4">
        <v>6832</v>
      </c>
      <c r="G269" s="5">
        <v>27</v>
      </c>
    </row>
    <row r="270" spans="3:7" x14ac:dyDescent="0.25">
      <c r="C270" t="s">
        <v>6</v>
      </c>
      <c r="D270" t="s">
        <v>39</v>
      </c>
      <c r="E270" t="s">
        <v>17</v>
      </c>
      <c r="F270" s="4">
        <v>6048</v>
      </c>
      <c r="G270" s="5">
        <v>27</v>
      </c>
    </row>
    <row r="271" spans="3:7" x14ac:dyDescent="0.25">
      <c r="C271" t="s">
        <v>10</v>
      </c>
      <c r="D271" t="s">
        <v>37</v>
      </c>
      <c r="E271" t="s">
        <v>28</v>
      </c>
      <c r="F271" s="4">
        <v>3059</v>
      </c>
      <c r="G271" s="5">
        <v>27</v>
      </c>
    </row>
    <row r="272" spans="3:7" x14ac:dyDescent="0.25">
      <c r="C272" t="s">
        <v>7</v>
      </c>
      <c r="D272" t="s">
        <v>35</v>
      </c>
      <c r="E272" t="s">
        <v>16</v>
      </c>
      <c r="F272" s="4">
        <v>2135</v>
      </c>
      <c r="G272" s="5">
        <v>27</v>
      </c>
    </row>
    <row r="273" spans="3:7" x14ac:dyDescent="0.25">
      <c r="C273" t="s">
        <v>8</v>
      </c>
      <c r="D273" t="s">
        <v>39</v>
      </c>
      <c r="E273" t="s">
        <v>26</v>
      </c>
      <c r="F273" s="4">
        <v>1561</v>
      </c>
      <c r="G273" s="5">
        <v>27</v>
      </c>
    </row>
    <row r="274" spans="3:7" x14ac:dyDescent="0.25">
      <c r="C274" t="s">
        <v>10</v>
      </c>
      <c r="D274" t="s">
        <v>34</v>
      </c>
      <c r="E274" t="s">
        <v>22</v>
      </c>
      <c r="F274" s="4">
        <v>4053</v>
      </c>
      <c r="G274" s="5">
        <v>24</v>
      </c>
    </row>
    <row r="275" spans="3:7" x14ac:dyDescent="0.25">
      <c r="C275" t="s">
        <v>7</v>
      </c>
      <c r="D275" t="s">
        <v>34</v>
      </c>
      <c r="E275" t="s">
        <v>15</v>
      </c>
      <c r="F275" s="4">
        <v>3829</v>
      </c>
      <c r="G275" s="5">
        <v>24</v>
      </c>
    </row>
    <row r="276" spans="3:7" x14ac:dyDescent="0.25">
      <c r="C276" t="s">
        <v>2</v>
      </c>
      <c r="D276" t="s">
        <v>36</v>
      </c>
      <c r="E276" t="s">
        <v>16</v>
      </c>
      <c r="F276" s="4">
        <v>11417</v>
      </c>
      <c r="G276" s="5">
        <v>21</v>
      </c>
    </row>
    <row r="277" spans="3:7" x14ac:dyDescent="0.25">
      <c r="C277" t="s">
        <v>5</v>
      </c>
      <c r="D277" t="s">
        <v>37</v>
      </c>
      <c r="E277" t="s">
        <v>25</v>
      </c>
      <c r="F277" s="4">
        <v>8813</v>
      </c>
      <c r="G277" s="5">
        <v>21</v>
      </c>
    </row>
    <row r="278" spans="3:7" x14ac:dyDescent="0.25">
      <c r="C278" t="s">
        <v>40</v>
      </c>
      <c r="D278" t="s">
        <v>37</v>
      </c>
      <c r="E278" t="s">
        <v>19</v>
      </c>
      <c r="F278" s="4">
        <v>7693</v>
      </c>
      <c r="G278" s="5">
        <v>21</v>
      </c>
    </row>
    <row r="279" spans="3:7" x14ac:dyDescent="0.25">
      <c r="C279" t="s">
        <v>5</v>
      </c>
      <c r="D279" t="s">
        <v>34</v>
      </c>
      <c r="E279" t="s">
        <v>27</v>
      </c>
      <c r="F279" s="4">
        <v>6986</v>
      </c>
      <c r="G279" s="5">
        <v>21</v>
      </c>
    </row>
    <row r="280" spans="3:7" x14ac:dyDescent="0.25">
      <c r="C280" t="s">
        <v>5</v>
      </c>
      <c r="D280" t="s">
        <v>38</v>
      </c>
      <c r="E280" t="s">
        <v>32</v>
      </c>
      <c r="F280" s="4">
        <v>5075</v>
      </c>
      <c r="G280" s="5">
        <v>21</v>
      </c>
    </row>
    <row r="281" spans="3:7" x14ac:dyDescent="0.25">
      <c r="C281" t="s">
        <v>7</v>
      </c>
      <c r="D281" t="s">
        <v>35</v>
      </c>
      <c r="E281" t="s">
        <v>27</v>
      </c>
      <c r="F281" s="4">
        <v>2478</v>
      </c>
      <c r="G281" s="5">
        <v>21</v>
      </c>
    </row>
    <row r="282" spans="3:7" x14ac:dyDescent="0.25">
      <c r="C282" t="s">
        <v>41</v>
      </c>
      <c r="D282" t="s">
        <v>38</v>
      </c>
      <c r="E282" t="s">
        <v>25</v>
      </c>
      <c r="F282" s="4">
        <v>154</v>
      </c>
      <c r="G282" s="5">
        <v>21</v>
      </c>
    </row>
    <row r="283" spans="3:7" x14ac:dyDescent="0.25">
      <c r="C283" t="s">
        <v>3</v>
      </c>
      <c r="D283" t="s">
        <v>34</v>
      </c>
      <c r="E283" t="s">
        <v>20</v>
      </c>
      <c r="F283" s="4">
        <v>2583</v>
      </c>
      <c r="G283" s="5">
        <v>18</v>
      </c>
    </row>
    <row r="284" spans="3:7" x14ac:dyDescent="0.25">
      <c r="C284" t="s">
        <v>3</v>
      </c>
      <c r="D284" t="s">
        <v>36</v>
      </c>
      <c r="E284" t="s">
        <v>19</v>
      </c>
      <c r="F284" s="4">
        <v>1281</v>
      </c>
      <c r="G284" s="5">
        <v>18</v>
      </c>
    </row>
    <row r="285" spans="3:7" x14ac:dyDescent="0.25">
      <c r="C285" t="s">
        <v>2</v>
      </c>
      <c r="D285" t="s">
        <v>37</v>
      </c>
      <c r="E285" t="s">
        <v>19</v>
      </c>
      <c r="F285" s="4">
        <v>238</v>
      </c>
      <c r="G285" s="5">
        <v>18</v>
      </c>
    </row>
    <row r="286" spans="3:7" x14ac:dyDescent="0.25">
      <c r="C286" t="s">
        <v>5</v>
      </c>
      <c r="D286" t="s">
        <v>36</v>
      </c>
      <c r="E286" t="s">
        <v>23</v>
      </c>
      <c r="F286" s="4">
        <v>6314</v>
      </c>
      <c r="G286" s="5">
        <v>15</v>
      </c>
    </row>
    <row r="287" spans="3:7" x14ac:dyDescent="0.25">
      <c r="C287" t="s">
        <v>5</v>
      </c>
      <c r="D287" t="s">
        <v>35</v>
      </c>
      <c r="E287" t="s">
        <v>18</v>
      </c>
      <c r="F287" s="4">
        <v>2415</v>
      </c>
      <c r="G287" s="5">
        <v>15</v>
      </c>
    </row>
    <row r="288" spans="3:7" x14ac:dyDescent="0.25">
      <c r="C288" t="s">
        <v>6</v>
      </c>
      <c r="D288" t="s">
        <v>34</v>
      </c>
      <c r="E288" t="s">
        <v>15</v>
      </c>
      <c r="F288" s="4">
        <v>1442</v>
      </c>
      <c r="G288" s="5">
        <v>15</v>
      </c>
    </row>
    <row r="289" spans="3:7" x14ac:dyDescent="0.25">
      <c r="C289" t="s">
        <v>2</v>
      </c>
      <c r="D289" t="s">
        <v>35</v>
      </c>
      <c r="E289" t="s">
        <v>19</v>
      </c>
      <c r="F289" s="4">
        <v>553</v>
      </c>
      <c r="G289" s="5">
        <v>15</v>
      </c>
    </row>
    <row r="290" spans="3:7" x14ac:dyDescent="0.25">
      <c r="C290" t="s">
        <v>40</v>
      </c>
      <c r="D290" t="s">
        <v>39</v>
      </c>
      <c r="E290" t="s">
        <v>22</v>
      </c>
      <c r="F290" s="4">
        <v>5817</v>
      </c>
      <c r="G290" s="5">
        <v>12</v>
      </c>
    </row>
    <row r="291" spans="3:7" x14ac:dyDescent="0.25">
      <c r="C291" t="s">
        <v>5</v>
      </c>
      <c r="D291" t="s">
        <v>37</v>
      </c>
      <c r="E291" t="s">
        <v>14</v>
      </c>
      <c r="F291" s="4">
        <v>4991</v>
      </c>
      <c r="G291" s="5">
        <v>12</v>
      </c>
    </row>
    <row r="292" spans="3:7" x14ac:dyDescent="0.25">
      <c r="C292" t="s">
        <v>6</v>
      </c>
      <c r="D292" t="s">
        <v>36</v>
      </c>
      <c r="E292" t="s">
        <v>32</v>
      </c>
      <c r="F292" s="4">
        <v>6118</v>
      </c>
      <c r="G292" s="5">
        <v>9</v>
      </c>
    </row>
    <row r="293" spans="3:7" x14ac:dyDescent="0.25">
      <c r="C293" t="s">
        <v>10</v>
      </c>
      <c r="D293" t="s">
        <v>34</v>
      </c>
      <c r="E293" t="s">
        <v>26</v>
      </c>
      <c r="F293" s="4">
        <v>4991</v>
      </c>
      <c r="G293" s="5">
        <v>9</v>
      </c>
    </row>
    <row r="294" spans="3:7" x14ac:dyDescent="0.25">
      <c r="C294" t="s">
        <v>41</v>
      </c>
      <c r="D294" t="s">
        <v>37</v>
      </c>
      <c r="E294" t="s">
        <v>21</v>
      </c>
      <c r="F294" s="4">
        <v>2933</v>
      </c>
      <c r="G294" s="5">
        <v>9</v>
      </c>
    </row>
    <row r="295" spans="3:7" x14ac:dyDescent="0.25">
      <c r="C295" t="s">
        <v>5</v>
      </c>
      <c r="D295" t="s">
        <v>35</v>
      </c>
      <c r="E295" t="s">
        <v>4</v>
      </c>
      <c r="F295" s="4">
        <v>2744</v>
      </c>
      <c r="G295" s="5">
        <v>9</v>
      </c>
    </row>
    <row r="296" spans="3:7" x14ac:dyDescent="0.25">
      <c r="C296" t="s">
        <v>9</v>
      </c>
      <c r="D296" t="s">
        <v>38</v>
      </c>
      <c r="E296" t="s">
        <v>17</v>
      </c>
      <c r="F296" s="4">
        <v>2408</v>
      </c>
      <c r="G296" s="5">
        <v>9</v>
      </c>
    </row>
    <row r="297" spans="3:7" x14ac:dyDescent="0.25">
      <c r="C297" t="s">
        <v>6</v>
      </c>
      <c r="D297" t="s">
        <v>37</v>
      </c>
      <c r="E297" t="s">
        <v>26</v>
      </c>
      <c r="F297" s="4">
        <v>6818</v>
      </c>
      <c r="G297" s="5">
        <v>6</v>
      </c>
    </row>
    <row r="298" spans="3:7" x14ac:dyDescent="0.25">
      <c r="C298" t="s">
        <v>10</v>
      </c>
      <c r="D298" t="s">
        <v>35</v>
      </c>
      <c r="E298" t="s">
        <v>15</v>
      </c>
      <c r="F298" s="4">
        <v>2562</v>
      </c>
      <c r="G298" s="5">
        <v>6</v>
      </c>
    </row>
    <row r="299" spans="3:7" x14ac:dyDescent="0.25">
      <c r="C299" t="s">
        <v>6</v>
      </c>
      <c r="D299" t="s">
        <v>38</v>
      </c>
      <c r="E299" t="s">
        <v>16</v>
      </c>
      <c r="F299" s="4">
        <v>938</v>
      </c>
      <c r="G299" s="5">
        <v>6</v>
      </c>
    </row>
    <row r="300" spans="3:7" x14ac:dyDescent="0.25">
      <c r="C300" t="s">
        <v>5</v>
      </c>
      <c r="D300" t="s">
        <v>36</v>
      </c>
      <c r="E300" t="s">
        <v>18</v>
      </c>
      <c r="F300" s="4">
        <v>6111</v>
      </c>
      <c r="G300" s="5">
        <v>3</v>
      </c>
    </row>
    <row r="301" spans="3:7" x14ac:dyDescent="0.25">
      <c r="C301" t="s">
        <v>41</v>
      </c>
      <c r="D301" t="s">
        <v>38</v>
      </c>
      <c r="E301" t="s">
        <v>22</v>
      </c>
      <c r="F301" s="4">
        <v>5915</v>
      </c>
      <c r="G301" s="5">
        <v>3</v>
      </c>
    </row>
    <row r="302" spans="3:7" x14ac:dyDescent="0.25">
      <c r="C302" t="s">
        <v>2</v>
      </c>
      <c r="D302" t="s">
        <v>38</v>
      </c>
      <c r="E302" t="s">
        <v>4</v>
      </c>
      <c r="F302" s="4">
        <v>3549</v>
      </c>
      <c r="G302" s="5">
        <v>3</v>
      </c>
    </row>
    <row r="303" spans="3:7" x14ac:dyDescent="0.25">
      <c r="C303" t="s">
        <v>6</v>
      </c>
      <c r="D303" t="s">
        <v>39</v>
      </c>
      <c r="E303" t="s">
        <v>24</v>
      </c>
      <c r="F303" s="4">
        <v>2989</v>
      </c>
      <c r="G303" s="5">
        <v>3</v>
      </c>
    </row>
    <row r="304" spans="3:7" x14ac:dyDescent="0.25">
      <c r="C304" t="s">
        <v>7</v>
      </c>
      <c r="D304" t="s">
        <v>37</v>
      </c>
      <c r="E304" t="s">
        <v>26</v>
      </c>
      <c r="F304" s="4">
        <v>5306</v>
      </c>
      <c r="G304" s="5">
        <v>0</v>
      </c>
    </row>
  </sheetData>
  <conditionalFormatting sqref="F5:F304">
    <cfRule type="colorScale" priority="1">
      <colorScale>
        <cfvo type="min"/>
        <cfvo type="percentile" val="50"/>
        <cfvo type="max"/>
        <color rgb="FF63BE7B"/>
        <color rgb="FFFFEB84"/>
        <color rgb="FFF8696B"/>
      </colorScale>
    </cfRule>
    <cfRule type="top10" dxfId="1" priority="4" rank="10"/>
  </conditionalFormatting>
  <conditionalFormatting sqref="G5:G304">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I9" sqref="I9"/>
    </sheetView>
  </sheetViews>
  <sheetFormatPr defaultRowHeight="15" x14ac:dyDescent="0.25"/>
  <cols>
    <col min="1" max="1" width="2.140625" customWidth="1"/>
    <col min="2" max="2" width="6.7109375" customWidth="1"/>
    <col min="3" max="3" width="13.42578125" customWidth="1"/>
    <col min="4" max="4" width="12.28515625" bestFit="1" customWidth="1"/>
    <col min="5" max="5" width="5.7109375" customWidth="1"/>
    <col min="12" max="13" width="11.5703125" customWidth="1"/>
  </cols>
  <sheetData>
    <row r="1" spans="1:13" s="2" customFormat="1" ht="52.5" customHeight="1" x14ac:dyDescent="0.25">
      <c r="A1" s="1"/>
      <c r="B1" s="14">
        <v>3</v>
      </c>
      <c r="C1" s="3" t="str">
        <f>Data!L14</f>
        <v>Sales by country (with formulas)</v>
      </c>
    </row>
    <row r="2" spans="1:13" s="12" customFormat="1" x14ac:dyDescent="0.25">
      <c r="A2" s="13"/>
      <c r="B2" s="15" t="s">
        <v>42</v>
      </c>
    </row>
    <row r="5" spans="1:13" x14ac:dyDescent="0.25">
      <c r="C5" s="16" t="s">
        <v>64</v>
      </c>
      <c r="D5" s="38" t="s">
        <v>1</v>
      </c>
      <c r="E5" s="38"/>
      <c r="F5" s="17" t="s">
        <v>51</v>
      </c>
      <c r="K5" t="s">
        <v>64</v>
      </c>
      <c r="L5" t="s">
        <v>1</v>
      </c>
      <c r="M5" t="s">
        <v>51</v>
      </c>
    </row>
    <row r="6" spans="1:13" x14ac:dyDescent="0.25">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25">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25">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25">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25">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25">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topLeftCell="A2" zoomScale="150" zoomScaleNormal="150" workbookViewId="0">
      <selection activeCell="E6" sqref="E6"/>
    </sheetView>
  </sheetViews>
  <sheetFormatPr defaultRowHeight="15" x14ac:dyDescent="0.25"/>
  <cols>
    <col min="1" max="1" width="2.140625" customWidth="1"/>
    <col min="2" max="2" width="6.7109375" customWidth="1"/>
    <col min="3" max="3" width="13.5703125" customWidth="1"/>
    <col min="4" max="4" width="14.42578125" customWidth="1"/>
    <col min="5" max="5" width="5.7109375" customWidth="1"/>
    <col min="6" max="6" width="11.85546875" customWidth="1"/>
  </cols>
  <sheetData>
    <row r="1" spans="1:6" s="2" customFormat="1" ht="52.5" customHeight="1" x14ac:dyDescent="0.25">
      <c r="A1" s="1"/>
      <c r="B1" s="14">
        <v>4</v>
      </c>
      <c r="C1" s="3" t="str">
        <f>Data!L15</f>
        <v>Sales by country (with pivots)</v>
      </c>
    </row>
    <row r="2" spans="1:6" s="12" customFormat="1" x14ac:dyDescent="0.25">
      <c r="A2" s="13"/>
      <c r="B2" s="15" t="s">
        <v>42</v>
      </c>
    </row>
    <row r="5" spans="1:6" x14ac:dyDescent="0.25">
      <c r="C5" s="22" t="s">
        <v>65</v>
      </c>
      <c r="D5" t="s">
        <v>67</v>
      </c>
      <c r="E5" t="s">
        <v>69</v>
      </c>
      <c r="F5" t="s">
        <v>68</v>
      </c>
    </row>
    <row r="6" spans="1:6" x14ac:dyDescent="0.25">
      <c r="C6" s="23" t="s">
        <v>34</v>
      </c>
      <c r="D6" s="24">
        <v>41559</v>
      </c>
      <c r="E6">
        <v>41559</v>
      </c>
      <c r="F6" s="5">
        <v>1188</v>
      </c>
    </row>
    <row r="7" spans="1:6" x14ac:dyDescent="0.25">
      <c r="C7" s="23" t="s">
        <v>36</v>
      </c>
      <c r="D7" s="24">
        <v>39620</v>
      </c>
      <c r="E7">
        <v>39620</v>
      </c>
      <c r="F7" s="5">
        <v>573</v>
      </c>
    </row>
    <row r="8" spans="1:6" x14ac:dyDescent="0.25">
      <c r="C8" s="23" t="s">
        <v>35</v>
      </c>
      <c r="D8" s="24">
        <v>28273</v>
      </c>
      <c r="E8">
        <v>28273</v>
      </c>
      <c r="F8" s="5">
        <v>912</v>
      </c>
    </row>
    <row r="9" spans="1:6" x14ac:dyDescent="0.25">
      <c r="C9" s="23" t="s">
        <v>38</v>
      </c>
      <c r="D9" s="24">
        <v>25221</v>
      </c>
      <c r="E9">
        <v>25221</v>
      </c>
      <c r="F9" s="5">
        <v>288</v>
      </c>
    </row>
    <row r="10" spans="1:6" x14ac:dyDescent="0.25">
      <c r="C10" s="23" t="s">
        <v>39</v>
      </c>
      <c r="D10" s="24">
        <v>16548</v>
      </c>
      <c r="E10">
        <v>16548</v>
      </c>
      <c r="F10" s="5">
        <v>552</v>
      </c>
    </row>
    <row r="11" spans="1:6" x14ac:dyDescent="0.25">
      <c r="C11" s="23" t="s">
        <v>37</v>
      </c>
      <c r="D11" s="24">
        <v>14504</v>
      </c>
      <c r="E11">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86" zoomScaleNormal="145" workbookViewId="0">
      <selection activeCell="E19" sqref="E19"/>
    </sheetView>
  </sheetViews>
  <sheetFormatPr defaultRowHeight="15" x14ac:dyDescent="0.25"/>
  <cols>
    <col min="1" max="1" width="2.140625" customWidth="1"/>
    <col min="2" max="2" width="6.7109375" customWidth="1"/>
    <col min="3" max="5" width="20.28515625" customWidth="1"/>
    <col min="6" max="6" width="13.7109375" customWidth="1"/>
  </cols>
  <sheetData>
    <row r="1" spans="1:4" s="2" customFormat="1" ht="52.5" customHeight="1" x14ac:dyDescent="0.25">
      <c r="A1" s="1"/>
      <c r="B1" s="14">
        <v>5</v>
      </c>
      <c r="C1" s="3" t="str">
        <f>Data!L16</f>
        <v>Top 5 products by $ per unit</v>
      </c>
    </row>
    <row r="2" spans="1:4" s="12" customFormat="1" x14ac:dyDescent="0.25">
      <c r="A2" s="13"/>
      <c r="B2" s="15" t="s">
        <v>42</v>
      </c>
    </row>
    <row r="5" spans="1:4" x14ac:dyDescent="0.25">
      <c r="C5" s="22" t="s">
        <v>65</v>
      </c>
      <c r="D5" t="s">
        <v>70</v>
      </c>
    </row>
    <row r="6" spans="1:4" x14ac:dyDescent="0.25">
      <c r="C6" s="23" t="s">
        <v>15</v>
      </c>
      <c r="D6" s="25">
        <v>44.990867579908674</v>
      </c>
    </row>
    <row r="7" spans="1:4" x14ac:dyDescent="0.25">
      <c r="C7" s="23" t="s">
        <v>33</v>
      </c>
      <c r="D7" s="25">
        <v>37.303128371089535</v>
      </c>
    </row>
    <row r="8" spans="1:4" x14ac:dyDescent="0.25">
      <c r="C8" s="23" t="s">
        <v>24</v>
      </c>
      <c r="D8" s="25">
        <v>33.88697318007663</v>
      </c>
    </row>
    <row r="9" spans="1:4" x14ac:dyDescent="0.25">
      <c r="C9" s="23" t="s">
        <v>26</v>
      </c>
      <c r="D9" s="25">
        <v>32.807189542483663</v>
      </c>
    </row>
    <row r="10" spans="1:4" x14ac:dyDescent="0.25">
      <c r="C10" s="23" t="s">
        <v>22</v>
      </c>
      <c r="D10" s="25">
        <v>32.301656920077974</v>
      </c>
    </row>
    <row r="11" spans="1:4" x14ac:dyDescent="0.25">
      <c r="C11" s="23" t="s">
        <v>66</v>
      </c>
      <c r="D11" s="25">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topLeftCell="A7" zoomScale="103" zoomScaleNormal="145" workbookViewId="0">
      <selection activeCell="N6" sqref="N6"/>
    </sheetView>
  </sheetViews>
  <sheetFormatPr defaultRowHeight="15" x14ac:dyDescent="0.25"/>
  <cols>
    <col min="1" max="1" width="2.140625" customWidth="1"/>
    <col min="2" max="2" width="6.7109375" customWidth="1"/>
  </cols>
  <sheetData>
    <row r="1" spans="1:20" s="2" customFormat="1" ht="52.5" customHeight="1" x14ac:dyDescent="0.25">
      <c r="A1" s="1"/>
      <c r="B1" s="14">
        <v>6</v>
      </c>
      <c r="C1" s="3" t="str">
        <f>Data!L17</f>
        <v>Are there any anomalies in the data?</v>
      </c>
    </row>
    <row r="2" spans="1:20" s="12" customFormat="1" x14ac:dyDescent="0.25">
      <c r="A2" s="13"/>
      <c r="B2" s="15" t="s">
        <v>42</v>
      </c>
    </row>
    <row r="5" spans="1:20" x14ac:dyDescent="0.25">
      <c r="P5" s="6" t="s">
        <v>11</v>
      </c>
      <c r="Q5" s="6" t="s">
        <v>12</v>
      </c>
      <c r="R5" s="6" t="s">
        <v>0</v>
      </c>
      <c r="S5" s="10" t="s">
        <v>1</v>
      </c>
      <c r="T5" s="10" t="s">
        <v>51</v>
      </c>
    </row>
    <row r="6" spans="1:20" x14ac:dyDescent="0.25">
      <c r="P6" t="s">
        <v>40</v>
      </c>
      <c r="Q6" t="s">
        <v>37</v>
      </c>
      <c r="R6" t="s">
        <v>30</v>
      </c>
      <c r="S6" s="4">
        <v>1624</v>
      </c>
      <c r="T6" s="5">
        <v>114</v>
      </c>
    </row>
    <row r="7" spans="1:20" x14ac:dyDescent="0.25">
      <c r="P7" t="s">
        <v>8</v>
      </c>
      <c r="Q7" t="s">
        <v>35</v>
      </c>
      <c r="R7" t="s">
        <v>32</v>
      </c>
      <c r="S7" s="4">
        <v>6706</v>
      </c>
      <c r="T7" s="5">
        <v>459</v>
      </c>
    </row>
    <row r="8" spans="1:20" x14ac:dyDescent="0.25">
      <c r="P8" t="s">
        <v>9</v>
      </c>
      <c r="Q8" t="s">
        <v>35</v>
      </c>
      <c r="R8" t="s">
        <v>4</v>
      </c>
      <c r="S8" s="4">
        <v>959</v>
      </c>
      <c r="T8" s="5">
        <v>147</v>
      </c>
    </row>
    <row r="9" spans="1:20" x14ac:dyDescent="0.25">
      <c r="P9" t="s">
        <v>41</v>
      </c>
      <c r="Q9" t="s">
        <v>36</v>
      </c>
      <c r="R9" t="s">
        <v>18</v>
      </c>
      <c r="S9" s="4">
        <v>9632</v>
      </c>
      <c r="T9" s="5">
        <v>288</v>
      </c>
    </row>
    <row r="10" spans="1:20" x14ac:dyDescent="0.25">
      <c r="P10" t="s">
        <v>6</v>
      </c>
      <c r="Q10" t="s">
        <v>39</v>
      </c>
      <c r="R10" t="s">
        <v>25</v>
      </c>
      <c r="S10" s="4">
        <v>2100</v>
      </c>
      <c r="T10" s="5">
        <v>414</v>
      </c>
    </row>
    <row r="11" spans="1:20" x14ac:dyDescent="0.25">
      <c r="P11" t="s">
        <v>40</v>
      </c>
      <c r="Q11" t="s">
        <v>35</v>
      </c>
      <c r="R11" t="s">
        <v>33</v>
      </c>
      <c r="S11" s="4">
        <v>8869</v>
      </c>
      <c r="T11" s="5">
        <v>432</v>
      </c>
    </row>
    <row r="12" spans="1:20" x14ac:dyDescent="0.25">
      <c r="P12" t="s">
        <v>6</v>
      </c>
      <c r="Q12" t="s">
        <v>38</v>
      </c>
      <c r="R12" t="s">
        <v>31</v>
      </c>
      <c r="S12" s="4">
        <v>2681</v>
      </c>
      <c r="T12" s="5">
        <v>54</v>
      </c>
    </row>
    <row r="13" spans="1:20" x14ac:dyDescent="0.25">
      <c r="P13" t="s">
        <v>8</v>
      </c>
      <c r="Q13" t="s">
        <v>35</v>
      </c>
      <c r="R13" t="s">
        <v>22</v>
      </c>
      <c r="S13" s="4">
        <v>5012</v>
      </c>
      <c r="T13" s="5">
        <v>210</v>
      </c>
    </row>
    <row r="14" spans="1:20" x14ac:dyDescent="0.25">
      <c r="P14" t="s">
        <v>7</v>
      </c>
      <c r="Q14" t="s">
        <v>38</v>
      </c>
      <c r="R14" t="s">
        <v>14</v>
      </c>
      <c r="S14" s="4">
        <v>1281</v>
      </c>
      <c r="T14" s="5">
        <v>75</v>
      </c>
    </row>
    <row r="15" spans="1:20" x14ac:dyDescent="0.25">
      <c r="P15" t="s">
        <v>5</v>
      </c>
      <c r="Q15" t="s">
        <v>37</v>
      </c>
      <c r="R15" t="s">
        <v>14</v>
      </c>
      <c r="S15" s="4">
        <v>4991</v>
      </c>
      <c r="T15" s="5">
        <v>12</v>
      </c>
    </row>
    <row r="16" spans="1:20" x14ac:dyDescent="0.25">
      <c r="P16" t="s">
        <v>2</v>
      </c>
      <c r="Q16" t="s">
        <v>39</v>
      </c>
      <c r="R16" t="s">
        <v>25</v>
      </c>
      <c r="S16" s="4">
        <v>1785</v>
      </c>
      <c r="T16" s="5">
        <v>462</v>
      </c>
    </row>
    <row r="17" spans="16:20" x14ac:dyDescent="0.25">
      <c r="P17" t="s">
        <v>3</v>
      </c>
      <c r="Q17" t="s">
        <v>37</v>
      </c>
      <c r="R17" t="s">
        <v>17</v>
      </c>
      <c r="S17" s="4">
        <v>3983</v>
      </c>
      <c r="T17" s="5">
        <v>144</v>
      </c>
    </row>
    <row r="18" spans="16:20" x14ac:dyDescent="0.25">
      <c r="P18" t="s">
        <v>9</v>
      </c>
      <c r="Q18" t="s">
        <v>38</v>
      </c>
      <c r="R18" t="s">
        <v>16</v>
      </c>
      <c r="S18" s="4">
        <v>2646</v>
      </c>
      <c r="T18" s="5">
        <v>120</v>
      </c>
    </row>
    <row r="19" spans="16:20" x14ac:dyDescent="0.25">
      <c r="P19" t="s">
        <v>2</v>
      </c>
      <c r="Q19" t="s">
        <v>34</v>
      </c>
      <c r="R19" t="s">
        <v>13</v>
      </c>
      <c r="S19" s="4">
        <v>252</v>
      </c>
      <c r="T19" s="5">
        <v>54</v>
      </c>
    </row>
    <row r="20" spans="16:20" x14ac:dyDescent="0.25">
      <c r="P20" t="s">
        <v>3</v>
      </c>
      <c r="Q20" t="s">
        <v>35</v>
      </c>
      <c r="R20" t="s">
        <v>25</v>
      </c>
      <c r="S20" s="4">
        <v>2464</v>
      </c>
      <c r="T20" s="5">
        <v>234</v>
      </c>
    </row>
    <row r="21" spans="16:20" x14ac:dyDescent="0.25">
      <c r="P21" t="s">
        <v>3</v>
      </c>
      <c r="Q21" t="s">
        <v>35</v>
      </c>
      <c r="R21" t="s">
        <v>29</v>
      </c>
      <c r="S21" s="4">
        <v>2114</v>
      </c>
      <c r="T21" s="5">
        <v>66</v>
      </c>
    </row>
    <row r="22" spans="16:20" x14ac:dyDescent="0.25">
      <c r="P22" t="s">
        <v>6</v>
      </c>
      <c r="Q22" t="s">
        <v>37</v>
      </c>
      <c r="R22" t="s">
        <v>31</v>
      </c>
      <c r="S22" s="4">
        <v>7693</v>
      </c>
      <c r="T22" s="5">
        <v>87</v>
      </c>
    </row>
    <row r="23" spans="16:20" x14ac:dyDescent="0.25">
      <c r="P23" t="s">
        <v>5</v>
      </c>
      <c r="Q23" t="s">
        <v>34</v>
      </c>
      <c r="R23" t="s">
        <v>20</v>
      </c>
      <c r="S23" s="4">
        <v>15610</v>
      </c>
      <c r="T23" s="5">
        <v>339</v>
      </c>
    </row>
    <row r="24" spans="16:20" x14ac:dyDescent="0.25">
      <c r="P24" t="s">
        <v>41</v>
      </c>
      <c r="Q24" t="s">
        <v>34</v>
      </c>
      <c r="R24" t="s">
        <v>22</v>
      </c>
      <c r="S24" s="4">
        <v>336</v>
      </c>
      <c r="T24" s="5">
        <v>144</v>
      </c>
    </row>
    <row r="25" spans="16:20" x14ac:dyDescent="0.25">
      <c r="P25" t="s">
        <v>2</v>
      </c>
      <c r="Q25" t="s">
        <v>39</v>
      </c>
      <c r="R25" t="s">
        <v>20</v>
      </c>
      <c r="S25" s="4">
        <v>9443</v>
      </c>
      <c r="T25" s="5">
        <v>162</v>
      </c>
    </row>
    <row r="26" spans="16:20" x14ac:dyDescent="0.25">
      <c r="P26" t="s">
        <v>9</v>
      </c>
      <c r="Q26" t="s">
        <v>34</v>
      </c>
      <c r="R26" t="s">
        <v>23</v>
      </c>
      <c r="S26" s="4">
        <v>8155</v>
      </c>
      <c r="T26" s="5">
        <v>90</v>
      </c>
    </row>
    <row r="27" spans="16:20" x14ac:dyDescent="0.25">
      <c r="P27" t="s">
        <v>8</v>
      </c>
      <c r="Q27" t="s">
        <v>38</v>
      </c>
      <c r="R27" t="s">
        <v>23</v>
      </c>
      <c r="S27" s="4">
        <v>1701</v>
      </c>
      <c r="T27" s="5">
        <v>234</v>
      </c>
    </row>
    <row r="28" spans="16:20" x14ac:dyDescent="0.25">
      <c r="P28" t="s">
        <v>10</v>
      </c>
      <c r="Q28" t="s">
        <v>38</v>
      </c>
      <c r="R28" t="s">
        <v>22</v>
      </c>
      <c r="S28" s="4">
        <v>2205</v>
      </c>
      <c r="T28" s="5">
        <v>141</v>
      </c>
    </row>
    <row r="29" spans="16:20" x14ac:dyDescent="0.25">
      <c r="P29" t="s">
        <v>8</v>
      </c>
      <c r="Q29" t="s">
        <v>37</v>
      </c>
      <c r="R29" t="s">
        <v>19</v>
      </c>
      <c r="S29" s="4">
        <v>1771</v>
      </c>
      <c r="T29" s="5">
        <v>204</v>
      </c>
    </row>
    <row r="30" spans="16:20" x14ac:dyDescent="0.25">
      <c r="P30" t="s">
        <v>41</v>
      </c>
      <c r="Q30" t="s">
        <v>35</v>
      </c>
      <c r="R30" t="s">
        <v>15</v>
      </c>
      <c r="S30" s="4">
        <v>2114</v>
      </c>
      <c r="T30" s="5">
        <v>186</v>
      </c>
    </row>
    <row r="31" spans="16:20" x14ac:dyDescent="0.25">
      <c r="P31" t="s">
        <v>41</v>
      </c>
      <c r="Q31" t="s">
        <v>36</v>
      </c>
      <c r="R31" t="s">
        <v>13</v>
      </c>
      <c r="S31" s="4">
        <v>10311</v>
      </c>
      <c r="T31" s="5">
        <v>231</v>
      </c>
    </row>
    <row r="32" spans="16:20" x14ac:dyDescent="0.25">
      <c r="P32" t="s">
        <v>3</v>
      </c>
      <c r="Q32" t="s">
        <v>39</v>
      </c>
      <c r="R32" t="s">
        <v>16</v>
      </c>
      <c r="S32" s="4">
        <v>21</v>
      </c>
      <c r="T32" s="5">
        <v>168</v>
      </c>
    </row>
    <row r="33" spans="16:20" x14ac:dyDescent="0.25">
      <c r="P33" t="s">
        <v>10</v>
      </c>
      <c r="Q33" t="s">
        <v>35</v>
      </c>
      <c r="R33" t="s">
        <v>20</v>
      </c>
      <c r="S33" s="4">
        <v>1974</v>
      </c>
      <c r="T33" s="5">
        <v>195</v>
      </c>
    </row>
    <row r="34" spans="16:20" x14ac:dyDescent="0.25">
      <c r="P34" t="s">
        <v>5</v>
      </c>
      <c r="Q34" t="s">
        <v>36</v>
      </c>
      <c r="R34" t="s">
        <v>23</v>
      </c>
      <c r="S34" s="4">
        <v>6314</v>
      </c>
      <c r="T34" s="5">
        <v>15</v>
      </c>
    </row>
    <row r="35" spans="16:20" x14ac:dyDescent="0.25">
      <c r="P35" t="s">
        <v>10</v>
      </c>
      <c r="Q35" t="s">
        <v>37</v>
      </c>
      <c r="R35" t="s">
        <v>23</v>
      </c>
      <c r="S35" s="4">
        <v>4683</v>
      </c>
      <c r="T35" s="5">
        <v>30</v>
      </c>
    </row>
    <row r="36" spans="16:20" x14ac:dyDescent="0.25">
      <c r="P36" t="s">
        <v>41</v>
      </c>
      <c r="Q36" t="s">
        <v>37</v>
      </c>
      <c r="R36" t="s">
        <v>24</v>
      </c>
      <c r="S36" s="4">
        <v>6398</v>
      </c>
      <c r="T36" s="5">
        <v>102</v>
      </c>
    </row>
    <row r="37" spans="16:20" x14ac:dyDescent="0.25">
      <c r="P37" t="s">
        <v>2</v>
      </c>
      <c r="Q37" t="s">
        <v>35</v>
      </c>
      <c r="R37" t="s">
        <v>19</v>
      </c>
      <c r="S37" s="4">
        <v>553</v>
      </c>
      <c r="T37" s="5">
        <v>15</v>
      </c>
    </row>
    <row r="38" spans="16:20" x14ac:dyDescent="0.25">
      <c r="P38" t="s">
        <v>8</v>
      </c>
      <c r="Q38" t="s">
        <v>39</v>
      </c>
      <c r="R38" t="s">
        <v>30</v>
      </c>
      <c r="S38" s="4">
        <v>7021</v>
      </c>
      <c r="T38" s="5">
        <v>183</v>
      </c>
    </row>
    <row r="39" spans="16:20" x14ac:dyDescent="0.25">
      <c r="P39" t="s">
        <v>40</v>
      </c>
      <c r="Q39" t="s">
        <v>39</v>
      </c>
      <c r="R39" t="s">
        <v>22</v>
      </c>
      <c r="S39" s="4">
        <v>5817</v>
      </c>
      <c r="T39" s="5">
        <v>12</v>
      </c>
    </row>
    <row r="40" spans="16:20" x14ac:dyDescent="0.25">
      <c r="P40" t="s">
        <v>41</v>
      </c>
      <c r="Q40" t="s">
        <v>39</v>
      </c>
      <c r="R40" t="s">
        <v>14</v>
      </c>
      <c r="S40" s="4">
        <v>3976</v>
      </c>
      <c r="T40" s="5">
        <v>72</v>
      </c>
    </row>
    <row r="41" spans="16:20" x14ac:dyDescent="0.25">
      <c r="P41" t="s">
        <v>6</v>
      </c>
      <c r="Q41" t="s">
        <v>38</v>
      </c>
      <c r="R41" t="s">
        <v>27</v>
      </c>
      <c r="S41" s="4">
        <v>1134</v>
      </c>
      <c r="T41" s="5">
        <v>282</v>
      </c>
    </row>
    <row r="42" spans="16:20" x14ac:dyDescent="0.25">
      <c r="P42" t="s">
        <v>2</v>
      </c>
      <c r="Q42" t="s">
        <v>39</v>
      </c>
      <c r="R42" t="s">
        <v>28</v>
      </c>
      <c r="S42" s="4">
        <v>6027</v>
      </c>
      <c r="T42" s="5">
        <v>144</v>
      </c>
    </row>
    <row r="43" spans="16:20" x14ac:dyDescent="0.25">
      <c r="P43" t="s">
        <v>6</v>
      </c>
      <c r="Q43" t="s">
        <v>37</v>
      </c>
      <c r="R43" t="s">
        <v>16</v>
      </c>
      <c r="S43" s="4">
        <v>1904</v>
      </c>
      <c r="T43" s="5">
        <v>405</v>
      </c>
    </row>
    <row r="44" spans="16:20" x14ac:dyDescent="0.25">
      <c r="P44" t="s">
        <v>7</v>
      </c>
      <c r="Q44" t="s">
        <v>34</v>
      </c>
      <c r="R44" t="s">
        <v>32</v>
      </c>
      <c r="S44" s="4">
        <v>3262</v>
      </c>
      <c r="T44" s="5">
        <v>75</v>
      </c>
    </row>
    <row r="45" spans="16:20" x14ac:dyDescent="0.25">
      <c r="P45" t="s">
        <v>40</v>
      </c>
      <c r="Q45" t="s">
        <v>34</v>
      </c>
      <c r="R45" t="s">
        <v>27</v>
      </c>
      <c r="S45" s="4">
        <v>2289</v>
      </c>
      <c r="T45" s="5">
        <v>135</v>
      </c>
    </row>
    <row r="46" spans="16:20" x14ac:dyDescent="0.25">
      <c r="P46" t="s">
        <v>5</v>
      </c>
      <c r="Q46" t="s">
        <v>34</v>
      </c>
      <c r="R46" t="s">
        <v>27</v>
      </c>
      <c r="S46" s="4">
        <v>6986</v>
      </c>
      <c r="T46" s="5">
        <v>21</v>
      </c>
    </row>
    <row r="47" spans="16:20" x14ac:dyDescent="0.25">
      <c r="P47" t="s">
        <v>2</v>
      </c>
      <c r="Q47" t="s">
        <v>38</v>
      </c>
      <c r="R47" t="s">
        <v>23</v>
      </c>
      <c r="S47" s="4">
        <v>4417</v>
      </c>
      <c r="T47" s="5">
        <v>153</v>
      </c>
    </row>
    <row r="48" spans="16:20" x14ac:dyDescent="0.25">
      <c r="P48" t="s">
        <v>6</v>
      </c>
      <c r="Q48" t="s">
        <v>34</v>
      </c>
      <c r="R48" t="s">
        <v>15</v>
      </c>
      <c r="S48" s="4">
        <v>1442</v>
      </c>
      <c r="T48" s="5">
        <v>15</v>
      </c>
    </row>
    <row r="49" spans="16:20" x14ac:dyDescent="0.25">
      <c r="P49" t="s">
        <v>3</v>
      </c>
      <c r="Q49" t="s">
        <v>35</v>
      </c>
      <c r="R49" t="s">
        <v>14</v>
      </c>
      <c r="S49" s="4">
        <v>2415</v>
      </c>
      <c r="T49" s="5">
        <v>255</v>
      </c>
    </row>
    <row r="50" spans="16:20" x14ac:dyDescent="0.25">
      <c r="P50" t="s">
        <v>2</v>
      </c>
      <c r="Q50" t="s">
        <v>37</v>
      </c>
      <c r="R50" t="s">
        <v>19</v>
      </c>
      <c r="S50" s="4">
        <v>238</v>
      </c>
      <c r="T50" s="5">
        <v>18</v>
      </c>
    </row>
    <row r="51" spans="16:20" x14ac:dyDescent="0.25">
      <c r="P51" t="s">
        <v>6</v>
      </c>
      <c r="Q51" t="s">
        <v>37</v>
      </c>
      <c r="R51" t="s">
        <v>23</v>
      </c>
      <c r="S51" s="4">
        <v>4949</v>
      </c>
      <c r="T51" s="5">
        <v>189</v>
      </c>
    </row>
    <row r="52" spans="16:20" x14ac:dyDescent="0.25">
      <c r="P52" t="s">
        <v>5</v>
      </c>
      <c r="Q52" t="s">
        <v>38</v>
      </c>
      <c r="R52" t="s">
        <v>32</v>
      </c>
      <c r="S52" s="4">
        <v>5075</v>
      </c>
      <c r="T52" s="5">
        <v>21</v>
      </c>
    </row>
    <row r="53" spans="16:20" x14ac:dyDescent="0.25">
      <c r="P53" t="s">
        <v>3</v>
      </c>
      <c r="Q53" t="s">
        <v>36</v>
      </c>
      <c r="R53" t="s">
        <v>16</v>
      </c>
      <c r="S53" s="4">
        <v>9198</v>
      </c>
      <c r="T53" s="5">
        <v>36</v>
      </c>
    </row>
    <row r="54" spans="16:20" x14ac:dyDescent="0.25">
      <c r="P54" t="s">
        <v>6</v>
      </c>
      <c r="Q54" t="s">
        <v>34</v>
      </c>
      <c r="R54" t="s">
        <v>29</v>
      </c>
      <c r="S54" s="4">
        <v>3339</v>
      </c>
      <c r="T54" s="5">
        <v>75</v>
      </c>
    </row>
    <row r="55" spans="16:20" x14ac:dyDescent="0.25">
      <c r="P55" t="s">
        <v>40</v>
      </c>
      <c r="Q55" t="s">
        <v>34</v>
      </c>
      <c r="R55" t="s">
        <v>17</v>
      </c>
      <c r="S55" s="4">
        <v>5019</v>
      </c>
      <c r="T55" s="5">
        <v>156</v>
      </c>
    </row>
    <row r="56" spans="16:20" x14ac:dyDescent="0.25">
      <c r="P56" t="s">
        <v>5</v>
      </c>
      <c r="Q56" t="s">
        <v>36</v>
      </c>
      <c r="R56" t="s">
        <v>16</v>
      </c>
      <c r="S56" s="4">
        <v>16184</v>
      </c>
      <c r="T56" s="5">
        <v>39</v>
      </c>
    </row>
    <row r="57" spans="16:20" x14ac:dyDescent="0.25">
      <c r="P57" t="s">
        <v>6</v>
      </c>
      <c r="Q57" t="s">
        <v>36</v>
      </c>
      <c r="R57" t="s">
        <v>21</v>
      </c>
      <c r="S57" s="4">
        <v>497</v>
      </c>
      <c r="T57" s="5">
        <v>63</v>
      </c>
    </row>
    <row r="58" spans="16:20" x14ac:dyDescent="0.25">
      <c r="P58" t="s">
        <v>2</v>
      </c>
      <c r="Q58" t="s">
        <v>36</v>
      </c>
      <c r="R58" t="s">
        <v>29</v>
      </c>
      <c r="S58" s="4">
        <v>8211</v>
      </c>
      <c r="T58" s="5">
        <v>75</v>
      </c>
    </row>
    <row r="59" spans="16:20" x14ac:dyDescent="0.25">
      <c r="P59" t="s">
        <v>2</v>
      </c>
      <c r="Q59" t="s">
        <v>38</v>
      </c>
      <c r="R59" t="s">
        <v>28</v>
      </c>
      <c r="S59" s="4">
        <v>6580</v>
      </c>
      <c r="T59" s="5">
        <v>183</v>
      </c>
    </row>
    <row r="60" spans="16:20" x14ac:dyDescent="0.25">
      <c r="P60" t="s">
        <v>41</v>
      </c>
      <c r="Q60" t="s">
        <v>35</v>
      </c>
      <c r="R60" t="s">
        <v>13</v>
      </c>
      <c r="S60" s="4">
        <v>4760</v>
      </c>
      <c r="T60" s="5">
        <v>69</v>
      </c>
    </row>
    <row r="61" spans="16:20" x14ac:dyDescent="0.25">
      <c r="P61" t="s">
        <v>40</v>
      </c>
      <c r="Q61" t="s">
        <v>36</v>
      </c>
      <c r="R61" t="s">
        <v>25</v>
      </c>
      <c r="S61" s="4">
        <v>5439</v>
      </c>
      <c r="T61" s="5">
        <v>30</v>
      </c>
    </row>
    <row r="62" spans="16:20" x14ac:dyDescent="0.25">
      <c r="P62" t="s">
        <v>41</v>
      </c>
      <c r="Q62" t="s">
        <v>34</v>
      </c>
      <c r="R62" t="s">
        <v>17</v>
      </c>
      <c r="S62" s="4">
        <v>1463</v>
      </c>
      <c r="T62" s="5">
        <v>39</v>
      </c>
    </row>
    <row r="63" spans="16:20" x14ac:dyDescent="0.25">
      <c r="P63" t="s">
        <v>3</v>
      </c>
      <c r="Q63" t="s">
        <v>34</v>
      </c>
      <c r="R63" t="s">
        <v>32</v>
      </c>
      <c r="S63" s="4">
        <v>7777</v>
      </c>
      <c r="T63" s="5">
        <v>504</v>
      </c>
    </row>
    <row r="64" spans="16:20" x14ac:dyDescent="0.25">
      <c r="P64" t="s">
        <v>9</v>
      </c>
      <c r="Q64" t="s">
        <v>37</v>
      </c>
      <c r="R64" t="s">
        <v>29</v>
      </c>
      <c r="S64" s="4">
        <v>1085</v>
      </c>
      <c r="T64" s="5">
        <v>273</v>
      </c>
    </row>
    <row r="65" spans="16:20" x14ac:dyDescent="0.25">
      <c r="P65" t="s">
        <v>5</v>
      </c>
      <c r="Q65" t="s">
        <v>37</v>
      </c>
      <c r="R65" t="s">
        <v>31</v>
      </c>
      <c r="S65" s="4">
        <v>182</v>
      </c>
      <c r="T65" s="5">
        <v>48</v>
      </c>
    </row>
    <row r="66" spans="16:20" x14ac:dyDescent="0.25">
      <c r="P66" t="s">
        <v>6</v>
      </c>
      <c r="Q66" t="s">
        <v>34</v>
      </c>
      <c r="R66" t="s">
        <v>27</v>
      </c>
      <c r="S66" s="4">
        <v>4242</v>
      </c>
      <c r="T66" s="5">
        <v>207</v>
      </c>
    </row>
    <row r="67" spans="16:20" x14ac:dyDescent="0.25">
      <c r="P67" t="s">
        <v>6</v>
      </c>
      <c r="Q67" t="s">
        <v>36</v>
      </c>
      <c r="R67" t="s">
        <v>32</v>
      </c>
      <c r="S67" s="4">
        <v>6118</v>
      </c>
      <c r="T67" s="5">
        <v>9</v>
      </c>
    </row>
    <row r="68" spans="16:20" x14ac:dyDescent="0.25">
      <c r="P68" t="s">
        <v>10</v>
      </c>
      <c r="Q68" t="s">
        <v>36</v>
      </c>
      <c r="R68" t="s">
        <v>23</v>
      </c>
      <c r="S68" s="4">
        <v>2317</v>
      </c>
      <c r="T68" s="5">
        <v>261</v>
      </c>
    </row>
    <row r="69" spans="16:20" x14ac:dyDescent="0.25">
      <c r="P69" t="s">
        <v>6</v>
      </c>
      <c r="Q69" t="s">
        <v>38</v>
      </c>
      <c r="R69" t="s">
        <v>16</v>
      </c>
      <c r="S69" s="4">
        <v>938</v>
      </c>
      <c r="T69" s="5">
        <v>6</v>
      </c>
    </row>
    <row r="70" spans="16:20" x14ac:dyDescent="0.25">
      <c r="P70" t="s">
        <v>8</v>
      </c>
      <c r="Q70" t="s">
        <v>37</v>
      </c>
      <c r="R70" t="s">
        <v>15</v>
      </c>
      <c r="S70" s="4">
        <v>9709</v>
      </c>
      <c r="T70" s="5">
        <v>30</v>
      </c>
    </row>
    <row r="71" spans="16:20" x14ac:dyDescent="0.25">
      <c r="P71" t="s">
        <v>7</v>
      </c>
      <c r="Q71" t="s">
        <v>34</v>
      </c>
      <c r="R71" t="s">
        <v>20</v>
      </c>
      <c r="S71" s="4">
        <v>2205</v>
      </c>
      <c r="T71" s="5">
        <v>138</v>
      </c>
    </row>
    <row r="72" spans="16:20" x14ac:dyDescent="0.25">
      <c r="P72" t="s">
        <v>7</v>
      </c>
      <c r="Q72" t="s">
        <v>37</v>
      </c>
      <c r="R72" t="s">
        <v>17</v>
      </c>
      <c r="S72" s="4">
        <v>4487</v>
      </c>
      <c r="T72" s="5">
        <v>111</v>
      </c>
    </row>
    <row r="73" spans="16:20" x14ac:dyDescent="0.25">
      <c r="P73" t="s">
        <v>5</v>
      </c>
      <c r="Q73" t="s">
        <v>35</v>
      </c>
      <c r="R73" t="s">
        <v>18</v>
      </c>
      <c r="S73" s="4">
        <v>2415</v>
      </c>
      <c r="T73" s="5">
        <v>15</v>
      </c>
    </row>
    <row r="74" spans="16:20" x14ac:dyDescent="0.25">
      <c r="P74" t="s">
        <v>40</v>
      </c>
      <c r="Q74" t="s">
        <v>34</v>
      </c>
      <c r="R74" t="s">
        <v>19</v>
      </c>
      <c r="S74" s="4">
        <v>4018</v>
      </c>
      <c r="T74" s="5">
        <v>162</v>
      </c>
    </row>
    <row r="75" spans="16:20" x14ac:dyDescent="0.25">
      <c r="P75" t="s">
        <v>5</v>
      </c>
      <c r="Q75" t="s">
        <v>34</v>
      </c>
      <c r="R75" t="s">
        <v>19</v>
      </c>
      <c r="S75" s="4">
        <v>861</v>
      </c>
      <c r="T75" s="5">
        <v>195</v>
      </c>
    </row>
    <row r="76" spans="16:20" x14ac:dyDescent="0.25">
      <c r="P76" t="s">
        <v>10</v>
      </c>
      <c r="Q76" t="s">
        <v>38</v>
      </c>
      <c r="R76" t="s">
        <v>14</v>
      </c>
      <c r="S76" s="4">
        <v>5586</v>
      </c>
      <c r="T76" s="5">
        <v>525</v>
      </c>
    </row>
    <row r="77" spans="16:20" x14ac:dyDescent="0.25">
      <c r="P77" t="s">
        <v>7</v>
      </c>
      <c r="Q77" t="s">
        <v>34</v>
      </c>
      <c r="R77" t="s">
        <v>33</v>
      </c>
      <c r="S77" s="4">
        <v>2226</v>
      </c>
      <c r="T77" s="5">
        <v>48</v>
      </c>
    </row>
    <row r="78" spans="16:20" x14ac:dyDescent="0.25">
      <c r="P78" t="s">
        <v>9</v>
      </c>
      <c r="Q78" t="s">
        <v>34</v>
      </c>
      <c r="R78" t="s">
        <v>28</v>
      </c>
      <c r="S78" s="4">
        <v>14329</v>
      </c>
      <c r="T78" s="5">
        <v>150</v>
      </c>
    </row>
    <row r="79" spans="16:20" x14ac:dyDescent="0.25">
      <c r="P79" t="s">
        <v>9</v>
      </c>
      <c r="Q79" t="s">
        <v>34</v>
      </c>
      <c r="R79" t="s">
        <v>20</v>
      </c>
      <c r="S79" s="4">
        <v>8463</v>
      </c>
      <c r="T79" s="5">
        <v>492</v>
      </c>
    </row>
    <row r="80" spans="16:20" x14ac:dyDescent="0.25">
      <c r="P80" t="s">
        <v>5</v>
      </c>
      <c r="Q80" t="s">
        <v>34</v>
      </c>
      <c r="R80" t="s">
        <v>29</v>
      </c>
      <c r="S80" s="4">
        <v>2891</v>
      </c>
      <c r="T80" s="5">
        <v>102</v>
      </c>
    </row>
    <row r="81" spans="16:20" x14ac:dyDescent="0.25">
      <c r="P81" t="s">
        <v>3</v>
      </c>
      <c r="Q81" t="s">
        <v>36</v>
      </c>
      <c r="R81" t="s">
        <v>23</v>
      </c>
      <c r="S81" s="4">
        <v>3773</v>
      </c>
      <c r="T81" s="5">
        <v>165</v>
      </c>
    </row>
    <row r="82" spans="16:20" x14ac:dyDescent="0.25">
      <c r="P82" t="s">
        <v>41</v>
      </c>
      <c r="Q82" t="s">
        <v>36</v>
      </c>
      <c r="R82" t="s">
        <v>28</v>
      </c>
      <c r="S82" s="4">
        <v>854</v>
      </c>
      <c r="T82" s="5">
        <v>309</v>
      </c>
    </row>
    <row r="83" spans="16:20" x14ac:dyDescent="0.25">
      <c r="P83" t="s">
        <v>6</v>
      </c>
      <c r="Q83" t="s">
        <v>36</v>
      </c>
      <c r="R83" t="s">
        <v>17</v>
      </c>
      <c r="S83" s="4">
        <v>4970</v>
      </c>
      <c r="T83" s="5">
        <v>156</v>
      </c>
    </row>
    <row r="84" spans="16:20" x14ac:dyDescent="0.25">
      <c r="P84" t="s">
        <v>9</v>
      </c>
      <c r="Q84" t="s">
        <v>35</v>
      </c>
      <c r="R84" t="s">
        <v>26</v>
      </c>
      <c r="S84" s="4">
        <v>98</v>
      </c>
      <c r="T84" s="5">
        <v>159</v>
      </c>
    </row>
    <row r="85" spans="16:20" x14ac:dyDescent="0.25">
      <c r="P85" t="s">
        <v>5</v>
      </c>
      <c r="Q85" t="s">
        <v>35</v>
      </c>
      <c r="R85" t="s">
        <v>15</v>
      </c>
      <c r="S85" s="4">
        <v>13391</v>
      </c>
      <c r="T85" s="5">
        <v>201</v>
      </c>
    </row>
    <row r="86" spans="16:20" x14ac:dyDescent="0.25">
      <c r="P86" t="s">
        <v>8</v>
      </c>
      <c r="Q86" t="s">
        <v>39</v>
      </c>
      <c r="R86" t="s">
        <v>31</v>
      </c>
      <c r="S86" s="4">
        <v>8890</v>
      </c>
      <c r="T86" s="5">
        <v>210</v>
      </c>
    </row>
    <row r="87" spans="16:20" x14ac:dyDescent="0.25">
      <c r="P87" t="s">
        <v>2</v>
      </c>
      <c r="Q87" t="s">
        <v>38</v>
      </c>
      <c r="R87" t="s">
        <v>13</v>
      </c>
      <c r="S87" s="4">
        <v>56</v>
      </c>
      <c r="T87" s="5">
        <v>51</v>
      </c>
    </row>
    <row r="88" spans="16:20" x14ac:dyDescent="0.25">
      <c r="P88" t="s">
        <v>3</v>
      </c>
      <c r="Q88" t="s">
        <v>36</v>
      </c>
      <c r="R88" t="s">
        <v>25</v>
      </c>
      <c r="S88" s="4">
        <v>3339</v>
      </c>
      <c r="T88" s="5">
        <v>39</v>
      </c>
    </row>
    <row r="89" spans="16:20" x14ac:dyDescent="0.25">
      <c r="P89" t="s">
        <v>10</v>
      </c>
      <c r="Q89" t="s">
        <v>35</v>
      </c>
      <c r="R89" t="s">
        <v>18</v>
      </c>
      <c r="S89" s="4">
        <v>3808</v>
      </c>
      <c r="T89" s="5">
        <v>279</v>
      </c>
    </row>
    <row r="90" spans="16:20" x14ac:dyDescent="0.25">
      <c r="P90" t="s">
        <v>10</v>
      </c>
      <c r="Q90" t="s">
        <v>38</v>
      </c>
      <c r="R90" t="s">
        <v>13</v>
      </c>
      <c r="S90" s="4">
        <v>63</v>
      </c>
      <c r="T90" s="5">
        <v>123</v>
      </c>
    </row>
    <row r="91" spans="16:20" x14ac:dyDescent="0.25">
      <c r="P91" t="s">
        <v>2</v>
      </c>
      <c r="Q91" t="s">
        <v>39</v>
      </c>
      <c r="R91" t="s">
        <v>27</v>
      </c>
      <c r="S91" s="4">
        <v>7812</v>
      </c>
      <c r="T91" s="5">
        <v>81</v>
      </c>
    </row>
    <row r="92" spans="16:20" x14ac:dyDescent="0.25">
      <c r="P92" t="s">
        <v>40</v>
      </c>
      <c r="Q92" t="s">
        <v>37</v>
      </c>
      <c r="R92" t="s">
        <v>19</v>
      </c>
      <c r="S92" s="4">
        <v>7693</v>
      </c>
      <c r="T92" s="5">
        <v>21</v>
      </c>
    </row>
    <row r="93" spans="16:20" x14ac:dyDescent="0.25">
      <c r="P93" t="s">
        <v>3</v>
      </c>
      <c r="Q93" t="s">
        <v>36</v>
      </c>
      <c r="R93" t="s">
        <v>28</v>
      </c>
      <c r="S93" s="4">
        <v>973</v>
      </c>
      <c r="T93" s="5">
        <v>162</v>
      </c>
    </row>
    <row r="94" spans="16:20" x14ac:dyDescent="0.25">
      <c r="P94" t="s">
        <v>10</v>
      </c>
      <c r="Q94" t="s">
        <v>35</v>
      </c>
      <c r="R94" t="s">
        <v>21</v>
      </c>
      <c r="S94" s="4">
        <v>567</v>
      </c>
      <c r="T94" s="5">
        <v>228</v>
      </c>
    </row>
    <row r="95" spans="16:20" x14ac:dyDescent="0.25">
      <c r="P95" t="s">
        <v>10</v>
      </c>
      <c r="Q95" t="s">
        <v>36</v>
      </c>
      <c r="R95" t="s">
        <v>29</v>
      </c>
      <c r="S95" s="4">
        <v>2471</v>
      </c>
      <c r="T95" s="5">
        <v>342</v>
      </c>
    </row>
    <row r="96" spans="16:20" x14ac:dyDescent="0.25">
      <c r="P96" t="s">
        <v>5</v>
      </c>
      <c r="Q96" t="s">
        <v>38</v>
      </c>
      <c r="R96" t="s">
        <v>13</v>
      </c>
      <c r="S96" s="4">
        <v>7189</v>
      </c>
      <c r="T96" s="5">
        <v>54</v>
      </c>
    </row>
    <row r="97" spans="16:20" x14ac:dyDescent="0.25">
      <c r="P97" t="s">
        <v>41</v>
      </c>
      <c r="Q97" t="s">
        <v>35</v>
      </c>
      <c r="R97" t="s">
        <v>28</v>
      </c>
      <c r="S97" s="4">
        <v>7455</v>
      </c>
      <c r="T97" s="5">
        <v>216</v>
      </c>
    </row>
    <row r="98" spans="16:20" x14ac:dyDescent="0.25">
      <c r="P98" t="s">
        <v>3</v>
      </c>
      <c r="Q98" t="s">
        <v>34</v>
      </c>
      <c r="R98" t="s">
        <v>26</v>
      </c>
      <c r="S98" s="4">
        <v>3108</v>
      </c>
      <c r="T98" s="5">
        <v>54</v>
      </c>
    </row>
    <row r="99" spans="16:20" x14ac:dyDescent="0.25">
      <c r="P99" t="s">
        <v>6</v>
      </c>
      <c r="Q99" t="s">
        <v>38</v>
      </c>
      <c r="R99" t="s">
        <v>25</v>
      </c>
      <c r="S99" s="4">
        <v>469</v>
      </c>
      <c r="T99" s="5">
        <v>75</v>
      </c>
    </row>
    <row r="100" spans="16:20" x14ac:dyDescent="0.25">
      <c r="P100" t="s">
        <v>9</v>
      </c>
      <c r="Q100" t="s">
        <v>37</v>
      </c>
      <c r="R100" t="s">
        <v>23</v>
      </c>
      <c r="S100" s="4">
        <v>2737</v>
      </c>
      <c r="T100" s="5">
        <v>93</v>
      </c>
    </row>
    <row r="101" spans="16:20" x14ac:dyDescent="0.25">
      <c r="P101" t="s">
        <v>9</v>
      </c>
      <c r="Q101" t="s">
        <v>37</v>
      </c>
      <c r="R101" t="s">
        <v>25</v>
      </c>
      <c r="S101" s="4">
        <v>4305</v>
      </c>
      <c r="T101" s="5">
        <v>156</v>
      </c>
    </row>
    <row r="102" spans="16:20" x14ac:dyDescent="0.25">
      <c r="P102" t="s">
        <v>9</v>
      </c>
      <c r="Q102" t="s">
        <v>38</v>
      </c>
      <c r="R102" t="s">
        <v>17</v>
      </c>
      <c r="S102" s="4">
        <v>2408</v>
      </c>
      <c r="T102" s="5">
        <v>9</v>
      </c>
    </row>
    <row r="103" spans="16:20" x14ac:dyDescent="0.25">
      <c r="P103" t="s">
        <v>3</v>
      </c>
      <c r="Q103" t="s">
        <v>36</v>
      </c>
      <c r="R103" t="s">
        <v>19</v>
      </c>
      <c r="S103" s="4">
        <v>1281</v>
      </c>
      <c r="T103" s="5">
        <v>18</v>
      </c>
    </row>
    <row r="104" spans="16:20" x14ac:dyDescent="0.25">
      <c r="P104" t="s">
        <v>40</v>
      </c>
      <c r="Q104" t="s">
        <v>35</v>
      </c>
      <c r="R104" t="s">
        <v>32</v>
      </c>
      <c r="S104" s="4">
        <v>12348</v>
      </c>
      <c r="T104" s="5">
        <v>234</v>
      </c>
    </row>
    <row r="105" spans="16:20" x14ac:dyDescent="0.25">
      <c r="P105" t="s">
        <v>3</v>
      </c>
      <c r="Q105" t="s">
        <v>34</v>
      </c>
      <c r="R105" t="s">
        <v>28</v>
      </c>
      <c r="S105" s="4">
        <v>3689</v>
      </c>
      <c r="T105" s="5">
        <v>312</v>
      </c>
    </row>
    <row r="106" spans="16:20" x14ac:dyDescent="0.25">
      <c r="P106" t="s">
        <v>7</v>
      </c>
      <c r="Q106" t="s">
        <v>36</v>
      </c>
      <c r="R106" t="s">
        <v>19</v>
      </c>
      <c r="S106" s="4">
        <v>2870</v>
      </c>
      <c r="T106" s="5">
        <v>300</v>
      </c>
    </row>
    <row r="107" spans="16:20" x14ac:dyDescent="0.25">
      <c r="P107" t="s">
        <v>2</v>
      </c>
      <c r="Q107" t="s">
        <v>36</v>
      </c>
      <c r="R107" t="s">
        <v>27</v>
      </c>
      <c r="S107" s="4">
        <v>798</v>
      </c>
      <c r="T107" s="5">
        <v>519</v>
      </c>
    </row>
    <row r="108" spans="16:20" x14ac:dyDescent="0.25">
      <c r="P108" t="s">
        <v>41</v>
      </c>
      <c r="Q108" t="s">
        <v>37</v>
      </c>
      <c r="R108" t="s">
        <v>21</v>
      </c>
      <c r="S108" s="4">
        <v>2933</v>
      </c>
      <c r="T108" s="5">
        <v>9</v>
      </c>
    </row>
    <row r="109" spans="16:20" x14ac:dyDescent="0.25">
      <c r="P109" t="s">
        <v>5</v>
      </c>
      <c r="Q109" t="s">
        <v>35</v>
      </c>
      <c r="R109" t="s">
        <v>4</v>
      </c>
      <c r="S109" s="4">
        <v>2744</v>
      </c>
      <c r="T109" s="5">
        <v>9</v>
      </c>
    </row>
    <row r="110" spans="16:20" x14ac:dyDescent="0.25">
      <c r="P110" t="s">
        <v>40</v>
      </c>
      <c r="Q110" t="s">
        <v>36</v>
      </c>
      <c r="R110" t="s">
        <v>33</v>
      </c>
      <c r="S110" s="4">
        <v>9772</v>
      </c>
      <c r="T110" s="5">
        <v>90</v>
      </c>
    </row>
    <row r="111" spans="16:20" x14ac:dyDescent="0.25">
      <c r="P111" t="s">
        <v>7</v>
      </c>
      <c r="Q111" t="s">
        <v>34</v>
      </c>
      <c r="R111" t="s">
        <v>25</v>
      </c>
      <c r="S111" s="4">
        <v>1568</v>
      </c>
      <c r="T111" s="5">
        <v>96</v>
      </c>
    </row>
    <row r="112" spans="16:20" x14ac:dyDescent="0.25">
      <c r="P112" t="s">
        <v>2</v>
      </c>
      <c r="Q112" t="s">
        <v>36</v>
      </c>
      <c r="R112" t="s">
        <v>16</v>
      </c>
      <c r="S112" s="4">
        <v>11417</v>
      </c>
      <c r="T112" s="5">
        <v>21</v>
      </c>
    </row>
    <row r="113" spans="16:20" x14ac:dyDescent="0.25">
      <c r="P113" t="s">
        <v>40</v>
      </c>
      <c r="Q113" t="s">
        <v>34</v>
      </c>
      <c r="R113" t="s">
        <v>26</v>
      </c>
      <c r="S113" s="4">
        <v>6748</v>
      </c>
      <c r="T113" s="5">
        <v>48</v>
      </c>
    </row>
    <row r="114" spans="16:20" x14ac:dyDescent="0.25">
      <c r="P114" t="s">
        <v>10</v>
      </c>
      <c r="Q114" t="s">
        <v>36</v>
      </c>
      <c r="R114" t="s">
        <v>27</v>
      </c>
      <c r="S114" s="4">
        <v>1407</v>
      </c>
      <c r="T114" s="5">
        <v>72</v>
      </c>
    </row>
    <row r="115" spans="16:20" x14ac:dyDescent="0.25">
      <c r="P115" t="s">
        <v>8</v>
      </c>
      <c r="Q115" t="s">
        <v>35</v>
      </c>
      <c r="R115" t="s">
        <v>29</v>
      </c>
      <c r="S115" s="4">
        <v>2023</v>
      </c>
      <c r="T115" s="5">
        <v>168</v>
      </c>
    </row>
    <row r="116" spans="16:20" x14ac:dyDescent="0.25">
      <c r="P116" t="s">
        <v>5</v>
      </c>
      <c r="Q116" t="s">
        <v>39</v>
      </c>
      <c r="R116" t="s">
        <v>26</v>
      </c>
      <c r="S116" s="4">
        <v>5236</v>
      </c>
      <c r="T116" s="5">
        <v>51</v>
      </c>
    </row>
    <row r="117" spans="16:20" x14ac:dyDescent="0.25">
      <c r="P117" t="s">
        <v>41</v>
      </c>
      <c r="Q117" t="s">
        <v>36</v>
      </c>
      <c r="R117" t="s">
        <v>19</v>
      </c>
      <c r="S117" s="4">
        <v>1925</v>
      </c>
      <c r="T117" s="5">
        <v>192</v>
      </c>
    </row>
    <row r="118" spans="16:20" x14ac:dyDescent="0.25">
      <c r="P118" t="s">
        <v>7</v>
      </c>
      <c r="Q118" t="s">
        <v>37</v>
      </c>
      <c r="R118" t="s">
        <v>14</v>
      </c>
      <c r="S118" s="4">
        <v>6608</v>
      </c>
      <c r="T118" s="5">
        <v>225</v>
      </c>
    </row>
    <row r="119" spans="16:20" x14ac:dyDescent="0.25">
      <c r="P119" t="s">
        <v>6</v>
      </c>
      <c r="Q119" t="s">
        <v>34</v>
      </c>
      <c r="R119" t="s">
        <v>26</v>
      </c>
      <c r="S119" s="4">
        <v>8008</v>
      </c>
      <c r="T119" s="5">
        <v>456</v>
      </c>
    </row>
    <row r="120" spans="16:20" x14ac:dyDescent="0.25">
      <c r="P120" t="s">
        <v>10</v>
      </c>
      <c r="Q120" t="s">
        <v>34</v>
      </c>
      <c r="R120" t="s">
        <v>25</v>
      </c>
      <c r="S120" s="4">
        <v>1428</v>
      </c>
      <c r="T120" s="5">
        <v>93</v>
      </c>
    </row>
    <row r="121" spans="16:20" x14ac:dyDescent="0.25">
      <c r="P121" t="s">
        <v>6</v>
      </c>
      <c r="Q121" t="s">
        <v>34</v>
      </c>
      <c r="R121" t="s">
        <v>4</v>
      </c>
      <c r="S121" s="4">
        <v>525</v>
      </c>
      <c r="T121" s="5">
        <v>48</v>
      </c>
    </row>
    <row r="122" spans="16:20" x14ac:dyDescent="0.25">
      <c r="P122" t="s">
        <v>6</v>
      </c>
      <c r="Q122" t="s">
        <v>37</v>
      </c>
      <c r="R122" t="s">
        <v>18</v>
      </c>
      <c r="S122" s="4">
        <v>1505</v>
      </c>
      <c r="T122" s="5">
        <v>102</v>
      </c>
    </row>
    <row r="123" spans="16:20" x14ac:dyDescent="0.25">
      <c r="P123" t="s">
        <v>7</v>
      </c>
      <c r="Q123" t="s">
        <v>35</v>
      </c>
      <c r="R123" t="s">
        <v>30</v>
      </c>
      <c r="S123" s="4">
        <v>6755</v>
      </c>
      <c r="T123" s="5">
        <v>252</v>
      </c>
    </row>
    <row r="124" spans="16:20" x14ac:dyDescent="0.25">
      <c r="P124" t="s">
        <v>2</v>
      </c>
      <c r="Q124" t="s">
        <v>37</v>
      </c>
      <c r="R124" t="s">
        <v>18</v>
      </c>
      <c r="S124" s="4">
        <v>11571</v>
      </c>
      <c r="T124" s="5">
        <v>138</v>
      </c>
    </row>
    <row r="125" spans="16:20" x14ac:dyDescent="0.25">
      <c r="P125" t="s">
        <v>40</v>
      </c>
      <c r="Q125" t="s">
        <v>38</v>
      </c>
      <c r="R125" t="s">
        <v>25</v>
      </c>
      <c r="S125" s="4">
        <v>2541</v>
      </c>
      <c r="T125" s="5">
        <v>90</v>
      </c>
    </row>
    <row r="126" spans="16:20" x14ac:dyDescent="0.25">
      <c r="P126" t="s">
        <v>41</v>
      </c>
      <c r="Q126" t="s">
        <v>37</v>
      </c>
      <c r="R126" t="s">
        <v>30</v>
      </c>
      <c r="S126" s="4">
        <v>1526</v>
      </c>
      <c r="T126" s="5">
        <v>240</v>
      </c>
    </row>
    <row r="127" spans="16:20" x14ac:dyDescent="0.25">
      <c r="P127" t="s">
        <v>40</v>
      </c>
      <c r="Q127" t="s">
        <v>38</v>
      </c>
      <c r="R127" t="s">
        <v>4</v>
      </c>
      <c r="S127" s="4">
        <v>6125</v>
      </c>
      <c r="T127" s="5">
        <v>102</v>
      </c>
    </row>
    <row r="128" spans="16:20" x14ac:dyDescent="0.25">
      <c r="P128" t="s">
        <v>41</v>
      </c>
      <c r="Q128" t="s">
        <v>35</v>
      </c>
      <c r="R128" t="s">
        <v>27</v>
      </c>
      <c r="S128" s="4">
        <v>847</v>
      </c>
      <c r="T128" s="5">
        <v>129</v>
      </c>
    </row>
    <row r="129" spans="16:20" x14ac:dyDescent="0.25">
      <c r="P129" t="s">
        <v>8</v>
      </c>
      <c r="Q129" t="s">
        <v>35</v>
      </c>
      <c r="R129" t="s">
        <v>27</v>
      </c>
      <c r="S129" s="4">
        <v>4753</v>
      </c>
      <c r="T129" s="5">
        <v>300</v>
      </c>
    </row>
    <row r="130" spans="16:20" x14ac:dyDescent="0.25">
      <c r="P130" t="s">
        <v>6</v>
      </c>
      <c r="Q130" t="s">
        <v>38</v>
      </c>
      <c r="R130" t="s">
        <v>33</v>
      </c>
      <c r="S130" s="4">
        <v>959</v>
      </c>
      <c r="T130" s="5">
        <v>135</v>
      </c>
    </row>
    <row r="131" spans="16:20" x14ac:dyDescent="0.25">
      <c r="P131" t="s">
        <v>7</v>
      </c>
      <c r="Q131" t="s">
        <v>35</v>
      </c>
      <c r="R131" t="s">
        <v>24</v>
      </c>
      <c r="S131" s="4">
        <v>2793</v>
      </c>
      <c r="T131" s="5">
        <v>114</v>
      </c>
    </row>
    <row r="132" spans="16:20" x14ac:dyDescent="0.25">
      <c r="P132" t="s">
        <v>7</v>
      </c>
      <c r="Q132" t="s">
        <v>35</v>
      </c>
      <c r="R132" t="s">
        <v>14</v>
      </c>
      <c r="S132" s="4">
        <v>4606</v>
      </c>
      <c r="T132" s="5">
        <v>63</v>
      </c>
    </row>
    <row r="133" spans="16:20" x14ac:dyDescent="0.25">
      <c r="P133" t="s">
        <v>7</v>
      </c>
      <c r="Q133" t="s">
        <v>36</v>
      </c>
      <c r="R133" t="s">
        <v>29</v>
      </c>
      <c r="S133" s="4">
        <v>5551</v>
      </c>
      <c r="T133" s="5">
        <v>252</v>
      </c>
    </row>
    <row r="134" spans="16:20" x14ac:dyDescent="0.25">
      <c r="P134" t="s">
        <v>10</v>
      </c>
      <c r="Q134" t="s">
        <v>36</v>
      </c>
      <c r="R134" t="s">
        <v>32</v>
      </c>
      <c r="S134" s="4">
        <v>6657</v>
      </c>
      <c r="T134" s="5">
        <v>303</v>
      </c>
    </row>
    <row r="135" spans="16:20" x14ac:dyDescent="0.25">
      <c r="P135" t="s">
        <v>7</v>
      </c>
      <c r="Q135" t="s">
        <v>39</v>
      </c>
      <c r="R135" t="s">
        <v>17</v>
      </c>
      <c r="S135" s="4">
        <v>4438</v>
      </c>
      <c r="T135" s="5">
        <v>246</v>
      </c>
    </row>
    <row r="136" spans="16:20" x14ac:dyDescent="0.25">
      <c r="P136" t="s">
        <v>8</v>
      </c>
      <c r="Q136" t="s">
        <v>38</v>
      </c>
      <c r="R136" t="s">
        <v>22</v>
      </c>
      <c r="S136" s="4">
        <v>168</v>
      </c>
      <c r="T136" s="5">
        <v>84</v>
      </c>
    </row>
    <row r="137" spans="16:20" x14ac:dyDescent="0.25">
      <c r="P137" t="s">
        <v>7</v>
      </c>
      <c r="Q137" t="s">
        <v>34</v>
      </c>
      <c r="R137" t="s">
        <v>17</v>
      </c>
      <c r="S137" s="4">
        <v>7777</v>
      </c>
      <c r="T137" s="5">
        <v>39</v>
      </c>
    </row>
    <row r="138" spans="16:20" x14ac:dyDescent="0.25">
      <c r="P138" t="s">
        <v>5</v>
      </c>
      <c r="Q138" t="s">
        <v>36</v>
      </c>
      <c r="R138" t="s">
        <v>17</v>
      </c>
      <c r="S138" s="4">
        <v>3339</v>
      </c>
      <c r="T138" s="5">
        <v>348</v>
      </c>
    </row>
    <row r="139" spans="16:20" x14ac:dyDescent="0.25">
      <c r="P139" t="s">
        <v>7</v>
      </c>
      <c r="Q139" t="s">
        <v>37</v>
      </c>
      <c r="R139" t="s">
        <v>33</v>
      </c>
      <c r="S139" s="4">
        <v>6391</v>
      </c>
      <c r="T139" s="5">
        <v>48</v>
      </c>
    </row>
    <row r="140" spans="16:20" x14ac:dyDescent="0.25">
      <c r="P140" t="s">
        <v>5</v>
      </c>
      <c r="Q140" t="s">
        <v>37</v>
      </c>
      <c r="R140" t="s">
        <v>22</v>
      </c>
      <c r="S140" s="4">
        <v>518</v>
      </c>
      <c r="T140" s="5">
        <v>75</v>
      </c>
    </row>
    <row r="141" spans="16:20" x14ac:dyDescent="0.25">
      <c r="P141" t="s">
        <v>7</v>
      </c>
      <c r="Q141" t="s">
        <v>38</v>
      </c>
      <c r="R141" t="s">
        <v>28</v>
      </c>
      <c r="S141" s="4">
        <v>5677</v>
      </c>
      <c r="T141" s="5">
        <v>258</v>
      </c>
    </row>
    <row r="142" spans="16:20" x14ac:dyDescent="0.25">
      <c r="P142" t="s">
        <v>6</v>
      </c>
      <c r="Q142" t="s">
        <v>39</v>
      </c>
      <c r="R142" t="s">
        <v>17</v>
      </c>
      <c r="S142" s="4">
        <v>6048</v>
      </c>
      <c r="T142" s="5">
        <v>27</v>
      </c>
    </row>
    <row r="143" spans="16:20" x14ac:dyDescent="0.25">
      <c r="P143" t="s">
        <v>8</v>
      </c>
      <c r="Q143" t="s">
        <v>38</v>
      </c>
      <c r="R143" t="s">
        <v>32</v>
      </c>
      <c r="S143" s="4">
        <v>3752</v>
      </c>
      <c r="T143" s="5">
        <v>213</v>
      </c>
    </row>
    <row r="144" spans="16:20" x14ac:dyDescent="0.25">
      <c r="P144" t="s">
        <v>5</v>
      </c>
      <c r="Q144" t="s">
        <v>35</v>
      </c>
      <c r="R144" t="s">
        <v>29</v>
      </c>
      <c r="S144" s="4">
        <v>4480</v>
      </c>
      <c r="T144" s="5">
        <v>357</v>
      </c>
    </row>
    <row r="145" spans="16:20" x14ac:dyDescent="0.25">
      <c r="P145" t="s">
        <v>9</v>
      </c>
      <c r="Q145" t="s">
        <v>37</v>
      </c>
      <c r="R145" t="s">
        <v>4</v>
      </c>
      <c r="S145" s="4">
        <v>259</v>
      </c>
      <c r="T145" s="5">
        <v>207</v>
      </c>
    </row>
    <row r="146" spans="16:20" x14ac:dyDescent="0.25">
      <c r="P146" t="s">
        <v>8</v>
      </c>
      <c r="Q146" t="s">
        <v>37</v>
      </c>
      <c r="R146" t="s">
        <v>30</v>
      </c>
      <c r="S146" s="4">
        <v>42</v>
      </c>
      <c r="T146" s="5">
        <v>150</v>
      </c>
    </row>
    <row r="147" spans="16:20" x14ac:dyDescent="0.25">
      <c r="P147" t="s">
        <v>41</v>
      </c>
      <c r="Q147" t="s">
        <v>36</v>
      </c>
      <c r="R147" t="s">
        <v>26</v>
      </c>
      <c r="S147" s="4">
        <v>98</v>
      </c>
      <c r="T147" s="5">
        <v>204</v>
      </c>
    </row>
    <row r="148" spans="16:20" x14ac:dyDescent="0.25">
      <c r="P148" t="s">
        <v>7</v>
      </c>
      <c r="Q148" t="s">
        <v>35</v>
      </c>
      <c r="R148" t="s">
        <v>27</v>
      </c>
      <c r="S148" s="4">
        <v>2478</v>
      </c>
      <c r="T148" s="5">
        <v>21</v>
      </c>
    </row>
    <row r="149" spans="16:20" x14ac:dyDescent="0.25">
      <c r="P149" t="s">
        <v>41</v>
      </c>
      <c r="Q149" t="s">
        <v>34</v>
      </c>
      <c r="R149" t="s">
        <v>33</v>
      </c>
      <c r="S149" s="4">
        <v>7847</v>
      </c>
      <c r="T149" s="5">
        <v>174</v>
      </c>
    </row>
    <row r="150" spans="16:20" x14ac:dyDescent="0.25">
      <c r="P150" t="s">
        <v>2</v>
      </c>
      <c r="Q150" t="s">
        <v>37</v>
      </c>
      <c r="R150" t="s">
        <v>17</v>
      </c>
      <c r="S150" s="4">
        <v>9926</v>
      </c>
      <c r="T150" s="5">
        <v>201</v>
      </c>
    </row>
    <row r="151" spans="16:20" x14ac:dyDescent="0.25">
      <c r="P151" t="s">
        <v>8</v>
      </c>
      <c r="Q151" t="s">
        <v>38</v>
      </c>
      <c r="R151" t="s">
        <v>13</v>
      </c>
      <c r="S151" s="4">
        <v>819</v>
      </c>
      <c r="T151" s="5">
        <v>510</v>
      </c>
    </row>
    <row r="152" spans="16:20" x14ac:dyDescent="0.25">
      <c r="P152" t="s">
        <v>6</v>
      </c>
      <c r="Q152" t="s">
        <v>39</v>
      </c>
      <c r="R152" t="s">
        <v>29</v>
      </c>
      <c r="S152" s="4">
        <v>3052</v>
      </c>
      <c r="T152" s="5">
        <v>378</v>
      </c>
    </row>
    <row r="153" spans="16:20" x14ac:dyDescent="0.25">
      <c r="P153" t="s">
        <v>9</v>
      </c>
      <c r="Q153" t="s">
        <v>34</v>
      </c>
      <c r="R153" t="s">
        <v>21</v>
      </c>
      <c r="S153" s="4">
        <v>6832</v>
      </c>
      <c r="T153" s="5">
        <v>27</v>
      </c>
    </row>
    <row r="154" spans="16:20" x14ac:dyDescent="0.25">
      <c r="P154" t="s">
        <v>2</v>
      </c>
      <c r="Q154" t="s">
        <v>39</v>
      </c>
      <c r="R154" t="s">
        <v>16</v>
      </c>
      <c r="S154" s="4">
        <v>2016</v>
      </c>
      <c r="T154" s="5">
        <v>117</v>
      </c>
    </row>
    <row r="155" spans="16:20" x14ac:dyDescent="0.25">
      <c r="P155" t="s">
        <v>6</v>
      </c>
      <c r="Q155" t="s">
        <v>38</v>
      </c>
      <c r="R155" t="s">
        <v>21</v>
      </c>
      <c r="S155" s="4">
        <v>7322</v>
      </c>
      <c r="T155" s="5">
        <v>36</v>
      </c>
    </row>
    <row r="156" spans="16:20" x14ac:dyDescent="0.25">
      <c r="P156" t="s">
        <v>8</v>
      </c>
      <c r="Q156" t="s">
        <v>35</v>
      </c>
      <c r="R156" t="s">
        <v>33</v>
      </c>
      <c r="S156" s="4">
        <v>357</v>
      </c>
      <c r="T156" s="5">
        <v>126</v>
      </c>
    </row>
    <row r="157" spans="16:20" x14ac:dyDescent="0.25">
      <c r="P157" t="s">
        <v>9</v>
      </c>
      <c r="Q157" t="s">
        <v>39</v>
      </c>
      <c r="R157" t="s">
        <v>25</v>
      </c>
      <c r="S157" s="4">
        <v>3192</v>
      </c>
      <c r="T157" s="5">
        <v>72</v>
      </c>
    </row>
    <row r="158" spans="16:20" x14ac:dyDescent="0.25">
      <c r="P158" t="s">
        <v>7</v>
      </c>
      <c r="Q158" t="s">
        <v>36</v>
      </c>
      <c r="R158" t="s">
        <v>22</v>
      </c>
      <c r="S158" s="4">
        <v>8435</v>
      </c>
      <c r="T158" s="5">
        <v>42</v>
      </c>
    </row>
    <row r="159" spans="16:20" x14ac:dyDescent="0.25">
      <c r="P159" t="s">
        <v>40</v>
      </c>
      <c r="Q159" t="s">
        <v>39</v>
      </c>
      <c r="R159" t="s">
        <v>29</v>
      </c>
      <c r="S159" s="4">
        <v>0</v>
      </c>
      <c r="T159" s="5">
        <v>135</v>
      </c>
    </row>
    <row r="160" spans="16:20" x14ac:dyDescent="0.25">
      <c r="P160" t="s">
        <v>7</v>
      </c>
      <c r="Q160" t="s">
        <v>34</v>
      </c>
      <c r="R160" t="s">
        <v>24</v>
      </c>
      <c r="S160" s="4">
        <v>8862</v>
      </c>
      <c r="T160" s="5">
        <v>189</v>
      </c>
    </row>
    <row r="161" spans="16:20" x14ac:dyDescent="0.25">
      <c r="P161" t="s">
        <v>6</v>
      </c>
      <c r="Q161" t="s">
        <v>37</v>
      </c>
      <c r="R161" t="s">
        <v>28</v>
      </c>
      <c r="S161" s="4">
        <v>3556</v>
      </c>
      <c r="T161" s="5">
        <v>459</v>
      </c>
    </row>
    <row r="162" spans="16:20" x14ac:dyDescent="0.25">
      <c r="P162" t="s">
        <v>5</v>
      </c>
      <c r="Q162" t="s">
        <v>34</v>
      </c>
      <c r="R162" t="s">
        <v>15</v>
      </c>
      <c r="S162" s="4">
        <v>7280</v>
      </c>
      <c r="T162" s="5">
        <v>201</v>
      </c>
    </row>
    <row r="163" spans="16:20" x14ac:dyDescent="0.25">
      <c r="P163" t="s">
        <v>6</v>
      </c>
      <c r="Q163" t="s">
        <v>34</v>
      </c>
      <c r="R163" t="s">
        <v>30</v>
      </c>
      <c r="S163" s="4">
        <v>3402</v>
      </c>
      <c r="T163" s="5">
        <v>366</v>
      </c>
    </row>
    <row r="164" spans="16:20" x14ac:dyDescent="0.25">
      <c r="P164" t="s">
        <v>3</v>
      </c>
      <c r="Q164" t="s">
        <v>37</v>
      </c>
      <c r="R164" t="s">
        <v>29</v>
      </c>
      <c r="S164" s="4">
        <v>4592</v>
      </c>
      <c r="T164" s="5">
        <v>324</v>
      </c>
    </row>
    <row r="165" spans="16:20" x14ac:dyDescent="0.25">
      <c r="P165" t="s">
        <v>9</v>
      </c>
      <c r="Q165" t="s">
        <v>35</v>
      </c>
      <c r="R165" t="s">
        <v>15</v>
      </c>
      <c r="S165" s="4">
        <v>7833</v>
      </c>
      <c r="T165" s="5">
        <v>243</v>
      </c>
    </row>
    <row r="166" spans="16:20" x14ac:dyDescent="0.25">
      <c r="P166" t="s">
        <v>2</v>
      </c>
      <c r="Q166" t="s">
        <v>39</v>
      </c>
      <c r="R166" t="s">
        <v>21</v>
      </c>
      <c r="S166" s="4">
        <v>7651</v>
      </c>
      <c r="T166" s="5">
        <v>213</v>
      </c>
    </row>
    <row r="167" spans="16:20" x14ac:dyDescent="0.25">
      <c r="P167" t="s">
        <v>40</v>
      </c>
      <c r="Q167" t="s">
        <v>35</v>
      </c>
      <c r="R167" t="s">
        <v>30</v>
      </c>
      <c r="S167" s="4">
        <v>2275</v>
      </c>
      <c r="T167" s="5">
        <v>447</v>
      </c>
    </row>
    <row r="168" spans="16:20" x14ac:dyDescent="0.25">
      <c r="P168" t="s">
        <v>40</v>
      </c>
      <c r="Q168" t="s">
        <v>38</v>
      </c>
      <c r="R168" t="s">
        <v>13</v>
      </c>
      <c r="S168" s="4">
        <v>5670</v>
      </c>
      <c r="T168" s="5">
        <v>297</v>
      </c>
    </row>
    <row r="169" spans="16:20" x14ac:dyDescent="0.25">
      <c r="P169" t="s">
        <v>7</v>
      </c>
      <c r="Q169" t="s">
        <v>35</v>
      </c>
      <c r="R169" t="s">
        <v>16</v>
      </c>
      <c r="S169" s="4">
        <v>2135</v>
      </c>
      <c r="T169" s="5">
        <v>27</v>
      </c>
    </row>
    <row r="170" spans="16:20" x14ac:dyDescent="0.25">
      <c r="P170" t="s">
        <v>40</v>
      </c>
      <c r="Q170" t="s">
        <v>34</v>
      </c>
      <c r="R170" t="s">
        <v>23</v>
      </c>
      <c r="S170" s="4">
        <v>2779</v>
      </c>
      <c r="T170" s="5">
        <v>75</v>
      </c>
    </row>
    <row r="171" spans="16:20" x14ac:dyDescent="0.25">
      <c r="P171" t="s">
        <v>10</v>
      </c>
      <c r="Q171" t="s">
        <v>39</v>
      </c>
      <c r="R171" t="s">
        <v>33</v>
      </c>
      <c r="S171" s="4">
        <v>12950</v>
      </c>
      <c r="T171" s="5">
        <v>30</v>
      </c>
    </row>
    <row r="172" spans="16:20" x14ac:dyDescent="0.25">
      <c r="P172" t="s">
        <v>7</v>
      </c>
      <c r="Q172" t="s">
        <v>36</v>
      </c>
      <c r="R172" t="s">
        <v>18</v>
      </c>
      <c r="S172" s="4">
        <v>2646</v>
      </c>
      <c r="T172" s="5">
        <v>177</v>
      </c>
    </row>
    <row r="173" spans="16:20" x14ac:dyDescent="0.25">
      <c r="P173" t="s">
        <v>40</v>
      </c>
      <c r="Q173" t="s">
        <v>34</v>
      </c>
      <c r="R173" t="s">
        <v>33</v>
      </c>
      <c r="S173" s="4">
        <v>3794</v>
      </c>
      <c r="T173" s="5">
        <v>159</v>
      </c>
    </row>
    <row r="174" spans="16:20" x14ac:dyDescent="0.25">
      <c r="P174" t="s">
        <v>3</v>
      </c>
      <c r="Q174" t="s">
        <v>35</v>
      </c>
      <c r="R174" t="s">
        <v>33</v>
      </c>
      <c r="S174" s="4">
        <v>819</v>
      </c>
      <c r="T174" s="5">
        <v>306</v>
      </c>
    </row>
    <row r="175" spans="16:20" x14ac:dyDescent="0.25">
      <c r="P175" t="s">
        <v>3</v>
      </c>
      <c r="Q175" t="s">
        <v>34</v>
      </c>
      <c r="R175" t="s">
        <v>20</v>
      </c>
      <c r="S175" s="4">
        <v>2583</v>
      </c>
      <c r="T175" s="5">
        <v>18</v>
      </c>
    </row>
    <row r="176" spans="16:20" x14ac:dyDescent="0.25">
      <c r="P176" t="s">
        <v>7</v>
      </c>
      <c r="Q176" t="s">
        <v>35</v>
      </c>
      <c r="R176" t="s">
        <v>19</v>
      </c>
      <c r="S176" s="4">
        <v>4585</v>
      </c>
      <c r="T176" s="5">
        <v>240</v>
      </c>
    </row>
    <row r="177" spans="16:20" x14ac:dyDescent="0.25">
      <c r="P177" t="s">
        <v>5</v>
      </c>
      <c r="Q177" t="s">
        <v>34</v>
      </c>
      <c r="R177" t="s">
        <v>33</v>
      </c>
      <c r="S177" s="4">
        <v>1652</v>
      </c>
      <c r="T177" s="5">
        <v>93</v>
      </c>
    </row>
    <row r="178" spans="16:20" x14ac:dyDescent="0.25">
      <c r="P178" t="s">
        <v>10</v>
      </c>
      <c r="Q178" t="s">
        <v>34</v>
      </c>
      <c r="R178" t="s">
        <v>26</v>
      </c>
      <c r="S178" s="4">
        <v>4991</v>
      </c>
      <c r="T178" s="5">
        <v>9</v>
      </c>
    </row>
    <row r="179" spans="16:20" x14ac:dyDescent="0.25">
      <c r="P179" t="s">
        <v>8</v>
      </c>
      <c r="Q179" t="s">
        <v>34</v>
      </c>
      <c r="R179" t="s">
        <v>16</v>
      </c>
      <c r="S179" s="4">
        <v>2009</v>
      </c>
      <c r="T179" s="5">
        <v>219</v>
      </c>
    </row>
    <row r="180" spans="16:20" x14ac:dyDescent="0.25">
      <c r="P180" t="s">
        <v>2</v>
      </c>
      <c r="Q180" t="s">
        <v>39</v>
      </c>
      <c r="R180" t="s">
        <v>22</v>
      </c>
      <c r="S180" s="4">
        <v>1568</v>
      </c>
      <c r="T180" s="5">
        <v>141</v>
      </c>
    </row>
    <row r="181" spans="16:20" x14ac:dyDescent="0.25">
      <c r="P181" t="s">
        <v>41</v>
      </c>
      <c r="Q181" t="s">
        <v>37</v>
      </c>
      <c r="R181" t="s">
        <v>20</v>
      </c>
      <c r="S181" s="4">
        <v>3388</v>
      </c>
      <c r="T181" s="5">
        <v>123</v>
      </c>
    </row>
    <row r="182" spans="16:20" x14ac:dyDescent="0.25">
      <c r="P182" t="s">
        <v>40</v>
      </c>
      <c r="Q182" t="s">
        <v>38</v>
      </c>
      <c r="R182" t="s">
        <v>24</v>
      </c>
      <c r="S182" s="4">
        <v>623</v>
      </c>
      <c r="T182" s="5">
        <v>51</v>
      </c>
    </row>
    <row r="183" spans="16:20" x14ac:dyDescent="0.25">
      <c r="P183" t="s">
        <v>6</v>
      </c>
      <c r="Q183" t="s">
        <v>36</v>
      </c>
      <c r="R183" t="s">
        <v>4</v>
      </c>
      <c r="S183" s="4">
        <v>10073</v>
      </c>
      <c r="T183" s="5">
        <v>120</v>
      </c>
    </row>
    <row r="184" spans="16:20" x14ac:dyDescent="0.25">
      <c r="P184" t="s">
        <v>8</v>
      </c>
      <c r="Q184" t="s">
        <v>39</v>
      </c>
      <c r="R184" t="s">
        <v>26</v>
      </c>
      <c r="S184" s="4">
        <v>1561</v>
      </c>
      <c r="T184" s="5">
        <v>27</v>
      </c>
    </row>
    <row r="185" spans="16:20" x14ac:dyDescent="0.25">
      <c r="P185" t="s">
        <v>9</v>
      </c>
      <c r="Q185" t="s">
        <v>36</v>
      </c>
      <c r="R185" t="s">
        <v>27</v>
      </c>
      <c r="S185" s="4">
        <v>11522</v>
      </c>
      <c r="T185" s="5">
        <v>204</v>
      </c>
    </row>
    <row r="186" spans="16:20" x14ac:dyDescent="0.25">
      <c r="P186" t="s">
        <v>6</v>
      </c>
      <c r="Q186" t="s">
        <v>38</v>
      </c>
      <c r="R186" t="s">
        <v>13</v>
      </c>
      <c r="S186" s="4">
        <v>2317</v>
      </c>
      <c r="T186" s="5">
        <v>123</v>
      </c>
    </row>
    <row r="187" spans="16:20" x14ac:dyDescent="0.25">
      <c r="P187" t="s">
        <v>10</v>
      </c>
      <c r="Q187" t="s">
        <v>37</v>
      </c>
      <c r="R187" t="s">
        <v>28</v>
      </c>
      <c r="S187" s="4">
        <v>3059</v>
      </c>
      <c r="T187" s="5">
        <v>27</v>
      </c>
    </row>
    <row r="188" spans="16:20" x14ac:dyDescent="0.25">
      <c r="P188" t="s">
        <v>41</v>
      </c>
      <c r="Q188" t="s">
        <v>37</v>
      </c>
      <c r="R188" t="s">
        <v>26</v>
      </c>
      <c r="S188" s="4">
        <v>2324</v>
      </c>
      <c r="T188" s="5">
        <v>177</v>
      </c>
    </row>
    <row r="189" spans="16:20" x14ac:dyDescent="0.25">
      <c r="P189" t="s">
        <v>3</v>
      </c>
      <c r="Q189" t="s">
        <v>39</v>
      </c>
      <c r="R189" t="s">
        <v>26</v>
      </c>
      <c r="S189" s="4">
        <v>4956</v>
      </c>
      <c r="T189" s="5">
        <v>171</v>
      </c>
    </row>
    <row r="190" spans="16:20" x14ac:dyDescent="0.25">
      <c r="P190" t="s">
        <v>10</v>
      </c>
      <c r="Q190" t="s">
        <v>34</v>
      </c>
      <c r="R190" t="s">
        <v>19</v>
      </c>
      <c r="S190" s="4">
        <v>5355</v>
      </c>
      <c r="T190" s="5">
        <v>204</v>
      </c>
    </row>
    <row r="191" spans="16:20" x14ac:dyDescent="0.25">
      <c r="P191" t="s">
        <v>3</v>
      </c>
      <c r="Q191" t="s">
        <v>34</v>
      </c>
      <c r="R191" t="s">
        <v>14</v>
      </c>
      <c r="S191" s="4">
        <v>7259</v>
      </c>
      <c r="T191" s="5">
        <v>276</v>
      </c>
    </row>
    <row r="192" spans="16:20" x14ac:dyDescent="0.25">
      <c r="P192" t="s">
        <v>8</v>
      </c>
      <c r="Q192" t="s">
        <v>37</v>
      </c>
      <c r="R192" t="s">
        <v>26</v>
      </c>
      <c r="S192" s="4">
        <v>6279</v>
      </c>
      <c r="T192" s="5">
        <v>45</v>
      </c>
    </row>
    <row r="193" spans="16:20" x14ac:dyDescent="0.25">
      <c r="P193" t="s">
        <v>40</v>
      </c>
      <c r="Q193" t="s">
        <v>38</v>
      </c>
      <c r="R193" t="s">
        <v>29</v>
      </c>
      <c r="S193" s="4">
        <v>2541</v>
      </c>
      <c r="T193" s="5">
        <v>45</v>
      </c>
    </row>
    <row r="194" spans="16:20" x14ac:dyDescent="0.25">
      <c r="P194" t="s">
        <v>6</v>
      </c>
      <c r="Q194" t="s">
        <v>35</v>
      </c>
      <c r="R194" t="s">
        <v>27</v>
      </c>
      <c r="S194" s="4">
        <v>3864</v>
      </c>
      <c r="T194" s="5">
        <v>177</v>
      </c>
    </row>
    <row r="195" spans="16:20" x14ac:dyDescent="0.25">
      <c r="P195" t="s">
        <v>5</v>
      </c>
      <c r="Q195" t="s">
        <v>36</v>
      </c>
      <c r="R195" t="s">
        <v>13</v>
      </c>
      <c r="S195" s="4">
        <v>6146</v>
      </c>
      <c r="T195" s="5">
        <v>63</v>
      </c>
    </row>
    <row r="196" spans="16:20" x14ac:dyDescent="0.25">
      <c r="P196" t="s">
        <v>9</v>
      </c>
      <c r="Q196" t="s">
        <v>39</v>
      </c>
      <c r="R196" t="s">
        <v>18</v>
      </c>
      <c r="S196" s="4">
        <v>2639</v>
      </c>
      <c r="T196" s="5">
        <v>204</v>
      </c>
    </row>
    <row r="197" spans="16:20" x14ac:dyDescent="0.25">
      <c r="P197" t="s">
        <v>8</v>
      </c>
      <c r="Q197" t="s">
        <v>37</v>
      </c>
      <c r="R197" t="s">
        <v>22</v>
      </c>
      <c r="S197" s="4">
        <v>1890</v>
      </c>
      <c r="T197" s="5">
        <v>195</v>
      </c>
    </row>
    <row r="198" spans="16:20" x14ac:dyDescent="0.25">
      <c r="P198" t="s">
        <v>7</v>
      </c>
      <c r="Q198" t="s">
        <v>34</v>
      </c>
      <c r="R198" t="s">
        <v>14</v>
      </c>
      <c r="S198" s="4">
        <v>1932</v>
      </c>
      <c r="T198" s="5">
        <v>369</v>
      </c>
    </row>
    <row r="199" spans="16:20" x14ac:dyDescent="0.25">
      <c r="P199" t="s">
        <v>3</v>
      </c>
      <c r="Q199" t="s">
        <v>34</v>
      </c>
      <c r="R199" t="s">
        <v>25</v>
      </c>
      <c r="S199" s="4">
        <v>6300</v>
      </c>
      <c r="T199" s="5">
        <v>42</v>
      </c>
    </row>
    <row r="200" spans="16:20" x14ac:dyDescent="0.25">
      <c r="P200" t="s">
        <v>6</v>
      </c>
      <c r="Q200" t="s">
        <v>37</v>
      </c>
      <c r="R200" t="s">
        <v>30</v>
      </c>
      <c r="S200" s="4">
        <v>560</v>
      </c>
      <c r="T200" s="5">
        <v>81</v>
      </c>
    </row>
    <row r="201" spans="16:20" x14ac:dyDescent="0.25">
      <c r="P201" t="s">
        <v>9</v>
      </c>
      <c r="Q201" t="s">
        <v>37</v>
      </c>
      <c r="R201" t="s">
        <v>26</v>
      </c>
      <c r="S201" s="4">
        <v>2856</v>
      </c>
      <c r="T201" s="5">
        <v>246</v>
      </c>
    </row>
    <row r="202" spans="16:20" x14ac:dyDescent="0.25">
      <c r="P202" t="s">
        <v>9</v>
      </c>
      <c r="Q202" t="s">
        <v>34</v>
      </c>
      <c r="R202" t="s">
        <v>17</v>
      </c>
      <c r="S202" s="4">
        <v>707</v>
      </c>
      <c r="T202" s="5">
        <v>174</v>
      </c>
    </row>
    <row r="203" spans="16:20" x14ac:dyDescent="0.25">
      <c r="P203" t="s">
        <v>8</v>
      </c>
      <c r="Q203" t="s">
        <v>35</v>
      </c>
      <c r="R203" t="s">
        <v>30</v>
      </c>
      <c r="S203" s="4">
        <v>3598</v>
      </c>
      <c r="T203" s="5">
        <v>81</v>
      </c>
    </row>
    <row r="204" spans="16:20" x14ac:dyDescent="0.25">
      <c r="P204" t="s">
        <v>40</v>
      </c>
      <c r="Q204" t="s">
        <v>35</v>
      </c>
      <c r="R204" t="s">
        <v>22</v>
      </c>
      <c r="S204" s="4">
        <v>6853</v>
      </c>
      <c r="T204" s="5">
        <v>372</v>
      </c>
    </row>
    <row r="205" spans="16:20" x14ac:dyDescent="0.25">
      <c r="P205" t="s">
        <v>40</v>
      </c>
      <c r="Q205" t="s">
        <v>35</v>
      </c>
      <c r="R205" t="s">
        <v>16</v>
      </c>
      <c r="S205" s="4">
        <v>4725</v>
      </c>
      <c r="T205" s="5">
        <v>174</v>
      </c>
    </row>
    <row r="206" spans="16:20" x14ac:dyDescent="0.25">
      <c r="P206" t="s">
        <v>41</v>
      </c>
      <c r="Q206" t="s">
        <v>36</v>
      </c>
      <c r="R206" t="s">
        <v>32</v>
      </c>
      <c r="S206" s="4">
        <v>10304</v>
      </c>
      <c r="T206" s="5">
        <v>84</v>
      </c>
    </row>
    <row r="207" spans="16:20" x14ac:dyDescent="0.25">
      <c r="P207" t="s">
        <v>41</v>
      </c>
      <c r="Q207" t="s">
        <v>34</v>
      </c>
      <c r="R207" t="s">
        <v>16</v>
      </c>
      <c r="S207" s="4">
        <v>1274</v>
      </c>
      <c r="T207" s="5">
        <v>225</v>
      </c>
    </row>
    <row r="208" spans="16:20" x14ac:dyDescent="0.25">
      <c r="P208" t="s">
        <v>5</v>
      </c>
      <c r="Q208" t="s">
        <v>36</v>
      </c>
      <c r="R208" t="s">
        <v>30</v>
      </c>
      <c r="S208" s="4">
        <v>1526</v>
      </c>
      <c r="T208" s="5">
        <v>105</v>
      </c>
    </row>
    <row r="209" spans="16:20" x14ac:dyDescent="0.25">
      <c r="P209" t="s">
        <v>40</v>
      </c>
      <c r="Q209" t="s">
        <v>39</v>
      </c>
      <c r="R209" t="s">
        <v>28</v>
      </c>
      <c r="S209" s="4">
        <v>3101</v>
      </c>
      <c r="T209" s="5">
        <v>225</v>
      </c>
    </row>
    <row r="210" spans="16:20" x14ac:dyDescent="0.25">
      <c r="P210" t="s">
        <v>2</v>
      </c>
      <c r="Q210" t="s">
        <v>37</v>
      </c>
      <c r="R210" t="s">
        <v>14</v>
      </c>
      <c r="S210" s="4">
        <v>1057</v>
      </c>
      <c r="T210" s="5">
        <v>54</v>
      </c>
    </row>
    <row r="211" spans="16:20" x14ac:dyDescent="0.25">
      <c r="P211" t="s">
        <v>7</v>
      </c>
      <c r="Q211" t="s">
        <v>37</v>
      </c>
      <c r="R211" t="s">
        <v>26</v>
      </c>
      <c r="S211" s="4">
        <v>5306</v>
      </c>
      <c r="T211" s="5">
        <v>0</v>
      </c>
    </row>
    <row r="212" spans="16:20" x14ac:dyDescent="0.25">
      <c r="P212" t="s">
        <v>5</v>
      </c>
      <c r="Q212" t="s">
        <v>39</v>
      </c>
      <c r="R212" t="s">
        <v>24</v>
      </c>
      <c r="S212" s="4">
        <v>4018</v>
      </c>
      <c r="T212" s="5">
        <v>171</v>
      </c>
    </row>
    <row r="213" spans="16:20" x14ac:dyDescent="0.25">
      <c r="P213" t="s">
        <v>9</v>
      </c>
      <c r="Q213" t="s">
        <v>34</v>
      </c>
      <c r="R213" t="s">
        <v>16</v>
      </c>
      <c r="S213" s="4">
        <v>938</v>
      </c>
      <c r="T213" s="5">
        <v>189</v>
      </c>
    </row>
    <row r="214" spans="16:20" x14ac:dyDescent="0.25">
      <c r="P214" t="s">
        <v>7</v>
      </c>
      <c r="Q214" t="s">
        <v>38</v>
      </c>
      <c r="R214" t="s">
        <v>18</v>
      </c>
      <c r="S214" s="4">
        <v>1778</v>
      </c>
      <c r="T214" s="5">
        <v>270</v>
      </c>
    </row>
    <row r="215" spans="16:20" x14ac:dyDescent="0.25">
      <c r="P215" t="s">
        <v>6</v>
      </c>
      <c r="Q215" t="s">
        <v>39</v>
      </c>
      <c r="R215" t="s">
        <v>30</v>
      </c>
      <c r="S215" s="4">
        <v>1638</v>
      </c>
      <c r="T215" s="5">
        <v>63</v>
      </c>
    </row>
    <row r="216" spans="16:20" x14ac:dyDescent="0.25">
      <c r="P216" t="s">
        <v>41</v>
      </c>
      <c r="Q216" t="s">
        <v>38</v>
      </c>
      <c r="R216" t="s">
        <v>25</v>
      </c>
      <c r="S216" s="4">
        <v>154</v>
      </c>
      <c r="T216" s="5">
        <v>21</v>
      </c>
    </row>
    <row r="217" spans="16:20" x14ac:dyDescent="0.25">
      <c r="P217" t="s">
        <v>7</v>
      </c>
      <c r="Q217" t="s">
        <v>37</v>
      </c>
      <c r="R217" t="s">
        <v>22</v>
      </c>
      <c r="S217" s="4">
        <v>9835</v>
      </c>
      <c r="T217" s="5">
        <v>207</v>
      </c>
    </row>
    <row r="218" spans="16:20" x14ac:dyDescent="0.25">
      <c r="P218" t="s">
        <v>9</v>
      </c>
      <c r="Q218" t="s">
        <v>37</v>
      </c>
      <c r="R218" t="s">
        <v>20</v>
      </c>
      <c r="S218" s="4">
        <v>7273</v>
      </c>
      <c r="T218" s="5">
        <v>96</v>
      </c>
    </row>
    <row r="219" spans="16:20" x14ac:dyDescent="0.25">
      <c r="P219" t="s">
        <v>5</v>
      </c>
      <c r="Q219" t="s">
        <v>39</v>
      </c>
      <c r="R219" t="s">
        <v>22</v>
      </c>
      <c r="S219" s="4">
        <v>6909</v>
      </c>
      <c r="T219" s="5">
        <v>81</v>
      </c>
    </row>
    <row r="220" spans="16:20" x14ac:dyDescent="0.25">
      <c r="P220" t="s">
        <v>9</v>
      </c>
      <c r="Q220" t="s">
        <v>39</v>
      </c>
      <c r="R220" t="s">
        <v>24</v>
      </c>
      <c r="S220" s="4">
        <v>3920</v>
      </c>
      <c r="T220" s="5">
        <v>306</v>
      </c>
    </row>
    <row r="221" spans="16:20" x14ac:dyDescent="0.25">
      <c r="P221" t="s">
        <v>10</v>
      </c>
      <c r="Q221" t="s">
        <v>39</v>
      </c>
      <c r="R221" t="s">
        <v>21</v>
      </c>
      <c r="S221" s="4">
        <v>4858</v>
      </c>
      <c r="T221" s="5">
        <v>279</v>
      </c>
    </row>
    <row r="222" spans="16:20" x14ac:dyDescent="0.25">
      <c r="P222" t="s">
        <v>2</v>
      </c>
      <c r="Q222" t="s">
        <v>38</v>
      </c>
      <c r="R222" t="s">
        <v>4</v>
      </c>
      <c r="S222" s="4">
        <v>3549</v>
      </c>
      <c r="T222" s="5">
        <v>3</v>
      </c>
    </row>
    <row r="223" spans="16:20" x14ac:dyDescent="0.25">
      <c r="P223" t="s">
        <v>7</v>
      </c>
      <c r="Q223" t="s">
        <v>39</v>
      </c>
      <c r="R223" t="s">
        <v>27</v>
      </c>
      <c r="S223" s="4">
        <v>966</v>
      </c>
      <c r="T223" s="5">
        <v>198</v>
      </c>
    </row>
    <row r="224" spans="16:20" x14ac:dyDescent="0.25">
      <c r="P224" t="s">
        <v>5</v>
      </c>
      <c r="Q224" t="s">
        <v>39</v>
      </c>
      <c r="R224" t="s">
        <v>18</v>
      </c>
      <c r="S224" s="4">
        <v>385</v>
      </c>
      <c r="T224" s="5">
        <v>249</v>
      </c>
    </row>
    <row r="225" spans="16:20" x14ac:dyDescent="0.25">
      <c r="P225" t="s">
        <v>6</v>
      </c>
      <c r="Q225" t="s">
        <v>34</v>
      </c>
      <c r="R225" t="s">
        <v>16</v>
      </c>
      <c r="S225" s="4">
        <v>2219</v>
      </c>
      <c r="T225" s="5">
        <v>75</v>
      </c>
    </row>
    <row r="226" spans="16:20" x14ac:dyDescent="0.25">
      <c r="P226" t="s">
        <v>9</v>
      </c>
      <c r="Q226" t="s">
        <v>36</v>
      </c>
      <c r="R226" t="s">
        <v>32</v>
      </c>
      <c r="S226" s="4">
        <v>2954</v>
      </c>
      <c r="T226" s="5">
        <v>189</v>
      </c>
    </row>
    <row r="227" spans="16:20" x14ac:dyDescent="0.25">
      <c r="P227" t="s">
        <v>7</v>
      </c>
      <c r="Q227" t="s">
        <v>36</v>
      </c>
      <c r="R227" t="s">
        <v>32</v>
      </c>
      <c r="S227" s="4">
        <v>280</v>
      </c>
      <c r="T227" s="5">
        <v>87</v>
      </c>
    </row>
    <row r="228" spans="16:20" x14ac:dyDescent="0.25">
      <c r="P228" t="s">
        <v>41</v>
      </c>
      <c r="Q228" t="s">
        <v>36</v>
      </c>
      <c r="R228" t="s">
        <v>30</v>
      </c>
      <c r="S228" s="4">
        <v>6118</v>
      </c>
      <c r="T228" s="5">
        <v>174</v>
      </c>
    </row>
    <row r="229" spans="16:20" x14ac:dyDescent="0.25">
      <c r="P229" t="s">
        <v>2</v>
      </c>
      <c r="Q229" t="s">
        <v>39</v>
      </c>
      <c r="R229" t="s">
        <v>15</v>
      </c>
      <c r="S229" s="4">
        <v>4802</v>
      </c>
      <c r="T229" s="5">
        <v>36</v>
      </c>
    </row>
    <row r="230" spans="16:20" x14ac:dyDescent="0.25">
      <c r="P230" t="s">
        <v>9</v>
      </c>
      <c r="Q230" t="s">
        <v>38</v>
      </c>
      <c r="R230" t="s">
        <v>24</v>
      </c>
      <c r="S230" s="4">
        <v>4137</v>
      </c>
      <c r="T230" s="5">
        <v>60</v>
      </c>
    </row>
    <row r="231" spans="16:20" x14ac:dyDescent="0.25">
      <c r="P231" t="s">
        <v>3</v>
      </c>
      <c r="Q231" t="s">
        <v>35</v>
      </c>
      <c r="R231" t="s">
        <v>23</v>
      </c>
      <c r="S231" s="4">
        <v>2023</v>
      </c>
      <c r="T231" s="5">
        <v>78</v>
      </c>
    </row>
    <row r="232" spans="16:20" x14ac:dyDescent="0.25">
      <c r="P232" t="s">
        <v>9</v>
      </c>
      <c r="Q232" t="s">
        <v>36</v>
      </c>
      <c r="R232" t="s">
        <v>30</v>
      </c>
      <c r="S232" s="4">
        <v>9051</v>
      </c>
      <c r="T232" s="5">
        <v>57</v>
      </c>
    </row>
    <row r="233" spans="16:20" x14ac:dyDescent="0.25">
      <c r="P233" t="s">
        <v>9</v>
      </c>
      <c r="Q233" t="s">
        <v>37</v>
      </c>
      <c r="R233" t="s">
        <v>28</v>
      </c>
      <c r="S233" s="4">
        <v>2919</v>
      </c>
      <c r="T233" s="5">
        <v>45</v>
      </c>
    </row>
    <row r="234" spans="16:20" x14ac:dyDescent="0.25">
      <c r="P234" t="s">
        <v>41</v>
      </c>
      <c r="Q234" t="s">
        <v>38</v>
      </c>
      <c r="R234" t="s">
        <v>22</v>
      </c>
      <c r="S234" s="4">
        <v>5915</v>
      </c>
      <c r="T234" s="5">
        <v>3</v>
      </c>
    </row>
    <row r="235" spans="16:20" x14ac:dyDescent="0.25">
      <c r="P235" t="s">
        <v>10</v>
      </c>
      <c r="Q235" t="s">
        <v>35</v>
      </c>
      <c r="R235" t="s">
        <v>15</v>
      </c>
      <c r="S235" s="4">
        <v>2562</v>
      </c>
      <c r="T235" s="5">
        <v>6</v>
      </c>
    </row>
    <row r="236" spans="16:20" x14ac:dyDescent="0.25">
      <c r="P236" t="s">
        <v>5</v>
      </c>
      <c r="Q236" t="s">
        <v>37</v>
      </c>
      <c r="R236" t="s">
        <v>25</v>
      </c>
      <c r="S236" s="4">
        <v>8813</v>
      </c>
      <c r="T236" s="5">
        <v>21</v>
      </c>
    </row>
    <row r="237" spans="16:20" x14ac:dyDescent="0.25">
      <c r="P237" t="s">
        <v>5</v>
      </c>
      <c r="Q237" t="s">
        <v>36</v>
      </c>
      <c r="R237" t="s">
        <v>18</v>
      </c>
      <c r="S237" s="4">
        <v>6111</v>
      </c>
      <c r="T237" s="5">
        <v>3</v>
      </c>
    </row>
    <row r="238" spans="16:20" x14ac:dyDescent="0.25">
      <c r="P238" t="s">
        <v>8</v>
      </c>
      <c r="Q238" t="s">
        <v>34</v>
      </c>
      <c r="R238" t="s">
        <v>31</v>
      </c>
      <c r="S238" s="4">
        <v>3507</v>
      </c>
      <c r="T238" s="5">
        <v>288</v>
      </c>
    </row>
    <row r="239" spans="16:20" x14ac:dyDescent="0.25">
      <c r="P239" t="s">
        <v>6</v>
      </c>
      <c r="Q239" t="s">
        <v>36</v>
      </c>
      <c r="R239" t="s">
        <v>13</v>
      </c>
      <c r="S239" s="4">
        <v>4319</v>
      </c>
      <c r="T239" s="5">
        <v>30</v>
      </c>
    </row>
    <row r="240" spans="16:20" x14ac:dyDescent="0.25">
      <c r="P240" t="s">
        <v>40</v>
      </c>
      <c r="Q240" t="s">
        <v>38</v>
      </c>
      <c r="R240" t="s">
        <v>26</v>
      </c>
      <c r="S240" s="4">
        <v>609</v>
      </c>
      <c r="T240" s="5">
        <v>87</v>
      </c>
    </row>
    <row r="241" spans="16:20" x14ac:dyDescent="0.25">
      <c r="P241" t="s">
        <v>40</v>
      </c>
      <c r="Q241" t="s">
        <v>39</v>
      </c>
      <c r="R241" t="s">
        <v>27</v>
      </c>
      <c r="S241" s="4">
        <v>6370</v>
      </c>
      <c r="T241" s="5">
        <v>30</v>
      </c>
    </row>
    <row r="242" spans="16:20" x14ac:dyDescent="0.25">
      <c r="P242" t="s">
        <v>5</v>
      </c>
      <c r="Q242" t="s">
        <v>38</v>
      </c>
      <c r="R242" t="s">
        <v>19</v>
      </c>
      <c r="S242" s="4">
        <v>5474</v>
      </c>
      <c r="T242" s="5">
        <v>168</v>
      </c>
    </row>
    <row r="243" spans="16:20" x14ac:dyDescent="0.25">
      <c r="P243" t="s">
        <v>40</v>
      </c>
      <c r="Q243" t="s">
        <v>36</v>
      </c>
      <c r="R243" t="s">
        <v>27</v>
      </c>
      <c r="S243" s="4">
        <v>3164</v>
      </c>
      <c r="T243" s="5">
        <v>306</v>
      </c>
    </row>
    <row r="244" spans="16:20" x14ac:dyDescent="0.25">
      <c r="P244" t="s">
        <v>6</v>
      </c>
      <c r="Q244" t="s">
        <v>35</v>
      </c>
      <c r="R244" t="s">
        <v>4</v>
      </c>
      <c r="S244" s="4">
        <v>1302</v>
      </c>
      <c r="T244" s="5">
        <v>402</v>
      </c>
    </row>
    <row r="245" spans="16:20" x14ac:dyDescent="0.25">
      <c r="P245" t="s">
        <v>3</v>
      </c>
      <c r="Q245" t="s">
        <v>37</v>
      </c>
      <c r="R245" t="s">
        <v>28</v>
      </c>
      <c r="S245" s="4">
        <v>7308</v>
      </c>
      <c r="T245" s="5">
        <v>327</v>
      </c>
    </row>
    <row r="246" spans="16:20" x14ac:dyDescent="0.25">
      <c r="P246" t="s">
        <v>40</v>
      </c>
      <c r="Q246" t="s">
        <v>37</v>
      </c>
      <c r="R246" t="s">
        <v>27</v>
      </c>
      <c r="S246" s="4">
        <v>6132</v>
      </c>
      <c r="T246" s="5">
        <v>93</v>
      </c>
    </row>
    <row r="247" spans="16:20" x14ac:dyDescent="0.25">
      <c r="P247" t="s">
        <v>10</v>
      </c>
      <c r="Q247" t="s">
        <v>35</v>
      </c>
      <c r="R247" t="s">
        <v>14</v>
      </c>
      <c r="S247" s="4">
        <v>3472</v>
      </c>
      <c r="T247" s="5">
        <v>96</v>
      </c>
    </row>
    <row r="248" spans="16:20" x14ac:dyDescent="0.25">
      <c r="P248" t="s">
        <v>8</v>
      </c>
      <c r="Q248" t="s">
        <v>39</v>
      </c>
      <c r="R248" t="s">
        <v>18</v>
      </c>
      <c r="S248" s="4">
        <v>9660</v>
      </c>
      <c r="T248" s="5">
        <v>27</v>
      </c>
    </row>
    <row r="249" spans="16:20" x14ac:dyDescent="0.25">
      <c r="P249" t="s">
        <v>9</v>
      </c>
      <c r="Q249" t="s">
        <v>38</v>
      </c>
      <c r="R249" t="s">
        <v>26</v>
      </c>
      <c r="S249" s="4">
        <v>2436</v>
      </c>
      <c r="T249" s="5">
        <v>99</v>
      </c>
    </row>
    <row r="250" spans="16:20" x14ac:dyDescent="0.25">
      <c r="P250" t="s">
        <v>9</v>
      </c>
      <c r="Q250" t="s">
        <v>38</v>
      </c>
      <c r="R250" t="s">
        <v>33</v>
      </c>
      <c r="S250" s="4">
        <v>9506</v>
      </c>
      <c r="T250" s="5">
        <v>87</v>
      </c>
    </row>
    <row r="251" spans="16:20" x14ac:dyDescent="0.25">
      <c r="P251" t="s">
        <v>10</v>
      </c>
      <c r="Q251" t="s">
        <v>37</v>
      </c>
      <c r="R251" t="s">
        <v>21</v>
      </c>
      <c r="S251" s="4">
        <v>245</v>
      </c>
      <c r="T251" s="5">
        <v>288</v>
      </c>
    </row>
    <row r="252" spans="16:20" x14ac:dyDescent="0.25">
      <c r="P252" t="s">
        <v>8</v>
      </c>
      <c r="Q252" t="s">
        <v>35</v>
      </c>
      <c r="R252" t="s">
        <v>20</v>
      </c>
      <c r="S252" s="4">
        <v>2702</v>
      </c>
      <c r="T252" s="5">
        <v>363</v>
      </c>
    </row>
    <row r="253" spans="16:20" x14ac:dyDescent="0.25">
      <c r="P253" t="s">
        <v>10</v>
      </c>
      <c r="Q253" t="s">
        <v>34</v>
      </c>
      <c r="R253" t="s">
        <v>17</v>
      </c>
      <c r="S253" s="4">
        <v>700</v>
      </c>
      <c r="T253" s="5">
        <v>87</v>
      </c>
    </row>
    <row r="254" spans="16:20" x14ac:dyDescent="0.25">
      <c r="P254" t="s">
        <v>6</v>
      </c>
      <c r="Q254" t="s">
        <v>34</v>
      </c>
      <c r="R254" t="s">
        <v>17</v>
      </c>
      <c r="S254" s="4">
        <v>3759</v>
      </c>
      <c r="T254" s="5">
        <v>150</v>
      </c>
    </row>
    <row r="255" spans="16:20" x14ac:dyDescent="0.25">
      <c r="P255" t="s">
        <v>2</v>
      </c>
      <c r="Q255" t="s">
        <v>35</v>
      </c>
      <c r="R255" t="s">
        <v>17</v>
      </c>
      <c r="S255" s="4">
        <v>1589</v>
      </c>
      <c r="T255" s="5">
        <v>303</v>
      </c>
    </row>
    <row r="256" spans="16:20" x14ac:dyDescent="0.25">
      <c r="P256" t="s">
        <v>7</v>
      </c>
      <c r="Q256" t="s">
        <v>35</v>
      </c>
      <c r="R256" t="s">
        <v>28</v>
      </c>
      <c r="S256" s="4">
        <v>5194</v>
      </c>
      <c r="T256" s="5">
        <v>288</v>
      </c>
    </row>
    <row r="257" spans="16:20" x14ac:dyDescent="0.25">
      <c r="P257" t="s">
        <v>10</v>
      </c>
      <c r="Q257" t="s">
        <v>36</v>
      </c>
      <c r="R257" t="s">
        <v>13</v>
      </c>
      <c r="S257" s="4">
        <v>945</v>
      </c>
      <c r="T257" s="5">
        <v>75</v>
      </c>
    </row>
    <row r="258" spans="16:20" x14ac:dyDescent="0.25">
      <c r="P258" t="s">
        <v>40</v>
      </c>
      <c r="Q258" t="s">
        <v>38</v>
      </c>
      <c r="R258" t="s">
        <v>31</v>
      </c>
      <c r="S258" s="4">
        <v>1988</v>
      </c>
      <c r="T258" s="5">
        <v>39</v>
      </c>
    </row>
    <row r="259" spans="16:20" x14ac:dyDescent="0.25">
      <c r="P259" t="s">
        <v>6</v>
      </c>
      <c r="Q259" t="s">
        <v>34</v>
      </c>
      <c r="R259" t="s">
        <v>32</v>
      </c>
      <c r="S259" s="4">
        <v>6734</v>
      </c>
      <c r="T259" s="5">
        <v>123</v>
      </c>
    </row>
    <row r="260" spans="16:20" x14ac:dyDescent="0.25">
      <c r="P260" t="s">
        <v>40</v>
      </c>
      <c r="Q260" t="s">
        <v>36</v>
      </c>
      <c r="R260" t="s">
        <v>4</v>
      </c>
      <c r="S260" s="4">
        <v>217</v>
      </c>
      <c r="T260" s="5">
        <v>36</v>
      </c>
    </row>
    <row r="261" spans="16:20" x14ac:dyDescent="0.25">
      <c r="P261" t="s">
        <v>5</v>
      </c>
      <c r="Q261" t="s">
        <v>34</v>
      </c>
      <c r="R261" t="s">
        <v>22</v>
      </c>
      <c r="S261" s="4">
        <v>6279</v>
      </c>
      <c r="T261" s="5">
        <v>237</v>
      </c>
    </row>
    <row r="262" spans="16:20" x14ac:dyDescent="0.25">
      <c r="P262" t="s">
        <v>40</v>
      </c>
      <c r="Q262" t="s">
        <v>36</v>
      </c>
      <c r="R262" t="s">
        <v>13</v>
      </c>
      <c r="S262" s="4">
        <v>4424</v>
      </c>
      <c r="T262" s="5">
        <v>201</v>
      </c>
    </row>
    <row r="263" spans="16:20" x14ac:dyDescent="0.25">
      <c r="P263" t="s">
        <v>2</v>
      </c>
      <c r="Q263" t="s">
        <v>36</v>
      </c>
      <c r="R263" t="s">
        <v>17</v>
      </c>
      <c r="S263" s="4">
        <v>189</v>
      </c>
      <c r="T263" s="5">
        <v>48</v>
      </c>
    </row>
    <row r="264" spans="16:20" x14ac:dyDescent="0.25">
      <c r="P264" t="s">
        <v>5</v>
      </c>
      <c r="Q264" t="s">
        <v>35</v>
      </c>
      <c r="R264" t="s">
        <v>22</v>
      </c>
      <c r="S264" s="4">
        <v>490</v>
      </c>
      <c r="T264" s="5">
        <v>84</v>
      </c>
    </row>
    <row r="265" spans="16:20" x14ac:dyDescent="0.25">
      <c r="P265" t="s">
        <v>8</v>
      </c>
      <c r="Q265" t="s">
        <v>37</v>
      </c>
      <c r="R265" t="s">
        <v>21</v>
      </c>
      <c r="S265" s="4">
        <v>434</v>
      </c>
      <c r="T265" s="5">
        <v>87</v>
      </c>
    </row>
    <row r="266" spans="16:20" x14ac:dyDescent="0.25">
      <c r="P266" t="s">
        <v>7</v>
      </c>
      <c r="Q266" t="s">
        <v>38</v>
      </c>
      <c r="R266" t="s">
        <v>30</v>
      </c>
      <c r="S266" s="4">
        <v>10129</v>
      </c>
      <c r="T266" s="5">
        <v>312</v>
      </c>
    </row>
    <row r="267" spans="16:20" x14ac:dyDescent="0.25">
      <c r="P267" t="s">
        <v>3</v>
      </c>
      <c r="Q267" t="s">
        <v>39</v>
      </c>
      <c r="R267" t="s">
        <v>28</v>
      </c>
      <c r="S267" s="4">
        <v>1652</v>
      </c>
      <c r="T267" s="5">
        <v>102</v>
      </c>
    </row>
    <row r="268" spans="16:20" x14ac:dyDescent="0.25">
      <c r="P268" t="s">
        <v>8</v>
      </c>
      <c r="Q268" t="s">
        <v>38</v>
      </c>
      <c r="R268" t="s">
        <v>21</v>
      </c>
      <c r="S268" s="4">
        <v>6433</v>
      </c>
      <c r="T268" s="5">
        <v>78</v>
      </c>
    </row>
    <row r="269" spans="16:20" x14ac:dyDescent="0.25">
      <c r="P269" t="s">
        <v>3</v>
      </c>
      <c r="Q269" t="s">
        <v>34</v>
      </c>
      <c r="R269" t="s">
        <v>23</v>
      </c>
      <c r="S269" s="4">
        <v>2212</v>
      </c>
      <c r="T269" s="5">
        <v>117</v>
      </c>
    </row>
    <row r="270" spans="16:20" x14ac:dyDescent="0.25">
      <c r="P270" t="s">
        <v>41</v>
      </c>
      <c r="Q270" t="s">
        <v>35</v>
      </c>
      <c r="R270" t="s">
        <v>19</v>
      </c>
      <c r="S270" s="4">
        <v>609</v>
      </c>
      <c r="T270" s="5">
        <v>99</v>
      </c>
    </row>
    <row r="271" spans="16:20" x14ac:dyDescent="0.25">
      <c r="P271" t="s">
        <v>40</v>
      </c>
      <c r="Q271" t="s">
        <v>35</v>
      </c>
      <c r="R271" t="s">
        <v>24</v>
      </c>
      <c r="S271" s="4">
        <v>1638</v>
      </c>
      <c r="T271" s="5">
        <v>48</v>
      </c>
    </row>
    <row r="272" spans="16:20" x14ac:dyDescent="0.25">
      <c r="P272" t="s">
        <v>7</v>
      </c>
      <c r="Q272" t="s">
        <v>34</v>
      </c>
      <c r="R272" t="s">
        <v>15</v>
      </c>
      <c r="S272" s="4">
        <v>3829</v>
      </c>
      <c r="T272" s="5">
        <v>24</v>
      </c>
    </row>
    <row r="273" spans="16:20" x14ac:dyDescent="0.25">
      <c r="P273" t="s">
        <v>40</v>
      </c>
      <c r="Q273" t="s">
        <v>39</v>
      </c>
      <c r="R273" t="s">
        <v>15</v>
      </c>
      <c r="S273" s="4">
        <v>5775</v>
      </c>
      <c r="T273" s="5">
        <v>42</v>
      </c>
    </row>
    <row r="274" spans="16:20" x14ac:dyDescent="0.25">
      <c r="P274" t="s">
        <v>6</v>
      </c>
      <c r="Q274" t="s">
        <v>35</v>
      </c>
      <c r="R274" t="s">
        <v>20</v>
      </c>
      <c r="S274" s="4">
        <v>1071</v>
      </c>
      <c r="T274" s="5">
        <v>270</v>
      </c>
    </row>
    <row r="275" spans="16:20" x14ac:dyDescent="0.25">
      <c r="P275" t="s">
        <v>8</v>
      </c>
      <c r="Q275" t="s">
        <v>36</v>
      </c>
      <c r="R275" t="s">
        <v>23</v>
      </c>
      <c r="S275" s="4">
        <v>5019</v>
      </c>
      <c r="T275" s="5">
        <v>150</v>
      </c>
    </row>
    <row r="276" spans="16:20" x14ac:dyDescent="0.25">
      <c r="P276" t="s">
        <v>2</v>
      </c>
      <c r="Q276" t="s">
        <v>37</v>
      </c>
      <c r="R276" t="s">
        <v>15</v>
      </c>
      <c r="S276" s="4">
        <v>2863</v>
      </c>
      <c r="T276" s="5">
        <v>42</v>
      </c>
    </row>
    <row r="277" spans="16:20" x14ac:dyDescent="0.25">
      <c r="P277" t="s">
        <v>40</v>
      </c>
      <c r="Q277" t="s">
        <v>35</v>
      </c>
      <c r="R277" t="s">
        <v>29</v>
      </c>
      <c r="S277" s="4">
        <v>1617</v>
      </c>
      <c r="T277" s="5">
        <v>126</v>
      </c>
    </row>
    <row r="278" spans="16:20" x14ac:dyDescent="0.25">
      <c r="P278" t="s">
        <v>6</v>
      </c>
      <c r="Q278" t="s">
        <v>37</v>
      </c>
      <c r="R278" t="s">
        <v>26</v>
      </c>
      <c r="S278" s="4">
        <v>6818</v>
      </c>
      <c r="T278" s="5">
        <v>6</v>
      </c>
    </row>
    <row r="279" spans="16:20" x14ac:dyDescent="0.25">
      <c r="P279" t="s">
        <v>3</v>
      </c>
      <c r="Q279" t="s">
        <v>35</v>
      </c>
      <c r="R279" t="s">
        <v>15</v>
      </c>
      <c r="S279" s="4">
        <v>6657</v>
      </c>
      <c r="T279" s="5">
        <v>276</v>
      </c>
    </row>
    <row r="280" spans="16:20" x14ac:dyDescent="0.25">
      <c r="P280" t="s">
        <v>3</v>
      </c>
      <c r="Q280" t="s">
        <v>34</v>
      </c>
      <c r="R280" t="s">
        <v>17</v>
      </c>
      <c r="S280" s="4">
        <v>2919</v>
      </c>
      <c r="T280" s="5">
        <v>93</v>
      </c>
    </row>
    <row r="281" spans="16:20" x14ac:dyDescent="0.25">
      <c r="P281" t="s">
        <v>2</v>
      </c>
      <c r="Q281" t="s">
        <v>36</v>
      </c>
      <c r="R281" t="s">
        <v>31</v>
      </c>
      <c r="S281" s="4">
        <v>3094</v>
      </c>
      <c r="T281" s="5">
        <v>246</v>
      </c>
    </row>
    <row r="282" spans="16:20" x14ac:dyDescent="0.25">
      <c r="P282" t="s">
        <v>6</v>
      </c>
      <c r="Q282" t="s">
        <v>39</v>
      </c>
      <c r="R282" t="s">
        <v>24</v>
      </c>
      <c r="S282" s="4">
        <v>2989</v>
      </c>
      <c r="T282" s="5">
        <v>3</v>
      </c>
    </row>
    <row r="283" spans="16:20" x14ac:dyDescent="0.25">
      <c r="P283" t="s">
        <v>8</v>
      </c>
      <c r="Q283" t="s">
        <v>38</v>
      </c>
      <c r="R283" t="s">
        <v>27</v>
      </c>
      <c r="S283" s="4">
        <v>2268</v>
      </c>
      <c r="T283" s="5">
        <v>63</v>
      </c>
    </row>
    <row r="284" spans="16:20" x14ac:dyDescent="0.25">
      <c r="P284" t="s">
        <v>5</v>
      </c>
      <c r="Q284" t="s">
        <v>35</v>
      </c>
      <c r="R284" t="s">
        <v>31</v>
      </c>
      <c r="S284" s="4">
        <v>4753</v>
      </c>
      <c r="T284" s="5">
        <v>246</v>
      </c>
    </row>
    <row r="285" spans="16:20" x14ac:dyDescent="0.25">
      <c r="P285" t="s">
        <v>2</v>
      </c>
      <c r="Q285" t="s">
        <v>34</v>
      </c>
      <c r="R285" t="s">
        <v>19</v>
      </c>
      <c r="S285" s="4">
        <v>7511</v>
      </c>
      <c r="T285" s="5">
        <v>120</v>
      </c>
    </row>
    <row r="286" spans="16:20" x14ac:dyDescent="0.25">
      <c r="P286" t="s">
        <v>2</v>
      </c>
      <c r="Q286" t="s">
        <v>38</v>
      </c>
      <c r="R286" t="s">
        <v>31</v>
      </c>
      <c r="S286" s="4">
        <v>4326</v>
      </c>
      <c r="T286" s="5">
        <v>348</v>
      </c>
    </row>
    <row r="287" spans="16:20" x14ac:dyDescent="0.25">
      <c r="P287" t="s">
        <v>41</v>
      </c>
      <c r="Q287" t="s">
        <v>34</v>
      </c>
      <c r="R287" t="s">
        <v>23</v>
      </c>
      <c r="S287" s="4">
        <v>4935</v>
      </c>
      <c r="T287" s="5">
        <v>126</v>
      </c>
    </row>
    <row r="288" spans="16:20" x14ac:dyDescent="0.25">
      <c r="P288" t="s">
        <v>6</v>
      </c>
      <c r="Q288" t="s">
        <v>35</v>
      </c>
      <c r="R288" t="s">
        <v>30</v>
      </c>
      <c r="S288" s="4">
        <v>4781</v>
      </c>
      <c r="T288" s="5">
        <v>123</v>
      </c>
    </row>
    <row r="289" spans="16:20" x14ac:dyDescent="0.25">
      <c r="P289" t="s">
        <v>5</v>
      </c>
      <c r="Q289" t="s">
        <v>38</v>
      </c>
      <c r="R289" t="s">
        <v>25</v>
      </c>
      <c r="S289" s="4">
        <v>7483</v>
      </c>
      <c r="T289" s="5">
        <v>45</v>
      </c>
    </row>
    <row r="290" spans="16:20" x14ac:dyDescent="0.25">
      <c r="P290" t="s">
        <v>10</v>
      </c>
      <c r="Q290" t="s">
        <v>38</v>
      </c>
      <c r="R290" t="s">
        <v>4</v>
      </c>
      <c r="S290" s="4">
        <v>6860</v>
      </c>
      <c r="T290" s="5">
        <v>126</v>
      </c>
    </row>
    <row r="291" spans="16:20" x14ac:dyDescent="0.25">
      <c r="P291" t="s">
        <v>40</v>
      </c>
      <c r="Q291" t="s">
        <v>37</v>
      </c>
      <c r="R291" t="s">
        <v>29</v>
      </c>
      <c r="S291" s="4">
        <v>9002</v>
      </c>
      <c r="T291" s="5">
        <v>72</v>
      </c>
    </row>
    <row r="292" spans="16:20" x14ac:dyDescent="0.25">
      <c r="P292" t="s">
        <v>6</v>
      </c>
      <c r="Q292" t="s">
        <v>36</v>
      </c>
      <c r="R292" t="s">
        <v>29</v>
      </c>
      <c r="S292" s="4">
        <v>1400</v>
      </c>
      <c r="T292" s="5">
        <v>135</v>
      </c>
    </row>
    <row r="293" spans="16:20" x14ac:dyDescent="0.25">
      <c r="P293" t="s">
        <v>10</v>
      </c>
      <c r="Q293" t="s">
        <v>34</v>
      </c>
      <c r="R293" t="s">
        <v>22</v>
      </c>
      <c r="S293" s="4">
        <v>4053</v>
      </c>
      <c r="T293" s="5">
        <v>24</v>
      </c>
    </row>
    <row r="294" spans="16:20" x14ac:dyDescent="0.25">
      <c r="P294" t="s">
        <v>7</v>
      </c>
      <c r="Q294" t="s">
        <v>36</v>
      </c>
      <c r="R294" t="s">
        <v>31</v>
      </c>
      <c r="S294" s="4">
        <v>2149</v>
      </c>
      <c r="T294" s="5">
        <v>117</v>
      </c>
    </row>
    <row r="295" spans="16:20" x14ac:dyDescent="0.25">
      <c r="P295" t="s">
        <v>3</v>
      </c>
      <c r="Q295" t="s">
        <v>39</v>
      </c>
      <c r="R295" t="s">
        <v>29</v>
      </c>
      <c r="S295" s="4">
        <v>3640</v>
      </c>
      <c r="T295" s="5">
        <v>51</v>
      </c>
    </row>
    <row r="296" spans="16:20" x14ac:dyDescent="0.25">
      <c r="P296" t="s">
        <v>2</v>
      </c>
      <c r="Q296" t="s">
        <v>39</v>
      </c>
      <c r="R296" t="s">
        <v>23</v>
      </c>
      <c r="S296" s="4">
        <v>630</v>
      </c>
      <c r="T296" s="5">
        <v>36</v>
      </c>
    </row>
    <row r="297" spans="16:20" x14ac:dyDescent="0.25">
      <c r="P297" t="s">
        <v>9</v>
      </c>
      <c r="Q297" t="s">
        <v>35</v>
      </c>
      <c r="R297" t="s">
        <v>27</v>
      </c>
      <c r="S297" s="4">
        <v>2429</v>
      </c>
      <c r="T297" s="5">
        <v>144</v>
      </c>
    </row>
    <row r="298" spans="16:20" x14ac:dyDescent="0.25">
      <c r="P298" t="s">
        <v>9</v>
      </c>
      <c r="Q298" t="s">
        <v>36</v>
      </c>
      <c r="R298" t="s">
        <v>25</v>
      </c>
      <c r="S298" s="4">
        <v>2142</v>
      </c>
      <c r="T298" s="5">
        <v>114</v>
      </c>
    </row>
    <row r="299" spans="16:20" x14ac:dyDescent="0.25">
      <c r="P299" t="s">
        <v>7</v>
      </c>
      <c r="Q299" t="s">
        <v>37</v>
      </c>
      <c r="R299" t="s">
        <v>30</v>
      </c>
      <c r="S299" s="4">
        <v>6454</v>
      </c>
      <c r="T299" s="5">
        <v>54</v>
      </c>
    </row>
    <row r="300" spans="16:20" x14ac:dyDescent="0.25">
      <c r="P300" t="s">
        <v>7</v>
      </c>
      <c r="Q300" t="s">
        <v>37</v>
      </c>
      <c r="R300" t="s">
        <v>16</v>
      </c>
      <c r="S300" s="4">
        <v>4487</v>
      </c>
      <c r="T300" s="5">
        <v>333</v>
      </c>
    </row>
    <row r="301" spans="16:20" x14ac:dyDescent="0.25">
      <c r="P301" t="s">
        <v>3</v>
      </c>
      <c r="Q301" t="s">
        <v>37</v>
      </c>
      <c r="R301" t="s">
        <v>4</v>
      </c>
      <c r="S301" s="4">
        <v>938</v>
      </c>
      <c r="T301" s="5">
        <v>366</v>
      </c>
    </row>
    <row r="302" spans="16:20" x14ac:dyDescent="0.25">
      <c r="P302" t="s">
        <v>3</v>
      </c>
      <c r="Q302" t="s">
        <v>38</v>
      </c>
      <c r="R302" t="s">
        <v>26</v>
      </c>
      <c r="S302" s="4">
        <v>8841</v>
      </c>
      <c r="T302" s="5">
        <v>303</v>
      </c>
    </row>
    <row r="303" spans="16:20" x14ac:dyDescent="0.25">
      <c r="P303" t="s">
        <v>2</v>
      </c>
      <c r="Q303" t="s">
        <v>39</v>
      </c>
      <c r="R303" t="s">
        <v>33</v>
      </c>
      <c r="S303" s="4">
        <v>4018</v>
      </c>
      <c r="T303" s="5">
        <v>126</v>
      </c>
    </row>
    <row r="304" spans="16:20" x14ac:dyDescent="0.25">
      <c r="P304" t="s">
        <v>41</v>
      </c>
      <c r="Q304" t="s">
        <v>37</v>
      </c>
      <c r="R304" t="s">
        <v>15</v>
      </c>
      <c r="S304" s="4">
        <v>714</v>
      </c>
      <c r="T304" s="5">
        <v>231</v>
      </c>
    </row>
    <row r="305" spans="16:20" x14ac:dyDescent="0.25">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01" zoomScaleNormal="145" workbookViewId="0">
      <selection activeCell="I23" sqref="I23"/>
    </sheetView>
  </sheetViews>
  <sheetFormatPr defaultRowHeight="15" x14ac:dyDescent="0.25"/>
  <cols>
    <col min="1" max="1" width="2.140625" customWidth="1"/>
    <col min="2" max="2" width="6.7109375" customWidth="1"/>
    <col min="3" max="4" width="17.42578125" customWidth="1"/>
    <col min="8" max="8" width="16.85546875" bestFit="1" customWidth="1"/>
    <col min="9" max="9" width="14.85546875" bestFit="1" customWidth="1"/>
  </cols>
  <sheetData>
    <row r="1" spans="1:9" s="2" customFormat="1" ht="52.5" customHeight="1" x14ac:dyDescent="0.25">
      <c r="A1" s="1"/>
      <c r="B1" s="14">
        <v>7</v>
      </c>
      <c r="C1" s="3" t="str">
        <f>Data!L18</f>
        <v>Best Sales person by country</v>
      </c>
    </row>
    <row r="2" spans="1:9" s="12" customFormat="1" x14ac:dyDescent="0.25">
      <c r="A2" s="13"/>
      <c r="B2" s="15" t="s">
        <v>42</v>
      </c>
    </row>
    <row r="5" spans="1:9" x14ac:dyDescent="0.25">
      <c r="C5" s="22" t="s">
        <v>65</v>
      </c>
      <c r="D5" t="s">
        <v>67</v>
      </c>
      <c r="H5" s="22" t="s">
        <v>65</v>
      </c>
      <c r="I5" t="s">
        <v>67</v>
      </c>
    </row>
    <row r="6" spans="1:9" x14ac:dyDescent="0.25">
      <c r="C6" s="23" t="s">
        <v>38</v>
      </c>
      <c r="H6" s="23" t="s">
        <v>38</v>
      </c>
    </row>
    <row r="7" spans="1:9" x14ac:dyDescent="0.25">
      <c r="C7" s="26" t="s">
        <v>5</v>
      </c>
      <c r="D7">
        <v>25221</v>
      </c>
      <c r="H7" s="26" t="s">
        <v>41</v>
      </c>
      <c r="I7">
        <v>6069</v>
      </c>
    </row>
    <row r="8" spans="1:9" x14ac:dyDescent="0.25">
      <c r="C8" s="23" t="s">
        <v>36</v>
      </c>
      <c r="H8" s="23" t="s">
        <v>36</v>
      </c>
    </row>
    <row r="9" spans="1:9" x14ac:dyDescent="0.25">
      <c r="C9" s="26" t="s">
        <v>5</v>
      </c>
      <c r="D9">
        <v>39620</v>
      </c>
      <c r="H9" s="26" t="s">
        <v>8</v>
      </c>
      <c r="I9">
        <v>5019</v>
      </c>
    </row>
    <row r="10" spans="1:9" x14ac:dyDescent="0.25">
      <c r="C10" s="23" t="s">
        <v>34</v>
      </c>
      <c r="H10" s="23" t="s">
        <v>34</v>
      </c>
    </row>
    <row r="11" spans="1:9" x14ac:dyDescent="0.25">
      <c r="C11" s="26" t="s">
        <v>5</v>
      </c>
      <c r="D11">
        <v>41559</v>
      </c>
      <c r="H11" s="26" t="s">
        <v>8</v>
      </c>
      <c r="I11">
        <v>5516</v>
      </c>
    </row>
    <row r="12" spans="1:9" x14ac:dyDescent="0.25">
      <c r="C12" s="23" t="s">
        <v>37</v>
      </c>
      <c r="H12" s="23" t="s">
        <v>37</v>
      </c>
    </row>
    <row r="13" spans="1:9" x14ac:dyDescent="0.25">
      <c r="C13" s="26" t="s">
        <v>7</v>
      </c>
      <c r="D13">
        <v>43568</v>
      </c>
      <c r="H13" s="26" t="s">
        <v>10</v>
      </c>
      <c r="I13">
        <v>7987</v>
      </c>
    </row>
    <row r="14" spans="1:9" x14ac:dyDescent="0.25">
      <c r="C14" s="23" t="s">
        <v>39</v>
      </c>
      <c r="H14" s="23" t="s">
        <v>39</v>
      </c>
    </row>
    <row r="15" spans="1:9" x14ac:dyDescent="0.25">
      <c r="C15" s="26" t="s">
        <v>2</v>
      </c>
      <c r="D15">
        <v>45752</v>
      </c>
      <c r="H15" s="26" t="s">
        <v>41</v>
      </c>
      <c r="I15">
        <v>3976</v>
      </c>
    </row>
    <row r="16" spans="1:9" x14ac:dyDescent="0.25">
      <c r="C16" s="23" t="s">
        <v>35</v>
      </c>
      <c r="H16" s="23" t="s">
        <v>35</v>
      </c>
    </row>
    <row r="17" spans="3:9" x14ac:dyDescent="0.25">
      <c r="C17" s="26" t="s">
        <v>40</v>
      </c>
      <c r="D17">
        <v>38325</v>
      </c>
      <c r="H17" s="26" t="s">
        <v>2</v>
      </c>
      <c r="I17">
        <v>2142</v>
      </c>
    </row>
    <row r="18" spans="3:9" x14ac:dyDescent="0.25">
      <c r="C18" s="23" t="s">
        <v>66</v>
      </c>
      <c r="D18">
        <v>234045</v>
      </c>
      <c r="H18" s="23" t="s">
        <v>66</v>
      </c>
      <c r="I18">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92" zoomScaleNormal="145" workbookViewId="0">
      <selection activeCell="D5" sqref="D5"/>
    </sheetView>
  </sheetViews>
  <sheetFormatPr defaultRowHeight="15" x14ac:dyDescent="0.25"/>
  <cols>
    <col min="1" max="1" width="2.140625" customWidth="1"/>
    <col min="2" max="2" width="6.7109375" customWidth="1"/>
    <col min="3" max="3" width="20.7109375" customWidth="1"/>
    <col min="4" max="6" width="16.5703125" customWidth="1"/>
  </cols>
  <sheetData>
    <row r="1" spans="1:4" s="2" customFormat="1" ht="52.5" customHeight="1" x14ac:dyDescent="0.25">
      <c r="A1" s="1"/>
      <c r="B1" s="14">
        <v>8</v>
      </c>
      <c r="C1" s="3" t="str">
        <f>Data!L19</f>
        <v>Profits by product (using products table)</v>
      </c>
    </row>
    <row r="2" spans="1:4" s="12" customFormat="1" x14ac:dyDescent="0.25">
      <c r="A2" s="13"/>
      <c r="B2" s="15" t="s">
        <v>42</v>
      </c>
    </row>
    <row r="5" spans="1:4" x14ac:dyDescent="0.25">
      <c r="C5" s="22" t="s">
        <v>65</v>
      </c>
      <c r="D5" t="s">
        <v>72</v>
      </c>
    </row>
    <row r="6" spans="1:4" x14ac:dyDescent="0.25">
      <c r="C6" s="23" t="s">
        <v>14</v>
      </c>
      <c r="D6" s="27">
        <v>19525.600000000002</v>
      </c>
    </row>
    <row r="7" spans="1:4" x14ac:dyDescent="0.25">
      <c r="C7" s="23" t="s">
        <v>30</v>
      </c>
      <c r="D7" s="27">
        <v>25899.020000000011</v>
      </c>
    </row>
    <row r="8" spans="1:4" x14ac:dyDescent="0.25">
      <c r="C8" s="23" t="s">
        <v>24</v>
      </c>
      <c r="D8" s="27">
        <v>30189.32</v>
      </c>
    </row>
    <row r="9" spans="1:4" x14ac:dyDescent="0.25">
      <c r="C9" s="23" t="s">
        <v>19</v>
      </c>
      <c r="D9" s="27">
        <v>29800.160000000003</v>
      </c>
    </row>
    <row r="10" spans="1:4" x14ac:dyDescent="0.25">
      <c r="C10" s="23" t="s">
        <v>22</v>
      </c>
      <c r="D10" s="27">
        <v>46234.960000000006</v>
      </c>
    </row>
    <row r="11" spans="1:4" x14ac:dyDescent="0.25">
      <c r="C11" s="23" t="s">
        <v>4</v>
      </c>
      <c r="D11" s="27">
        <v>14946.919999999998</v>
      </c>
    </row>
    <row r="12" spans="1:4" x14ac:dyDescent="0.25">
      <c r="C12" s="23" t="s">
        <v>26</v>
      </c>
      <c r="D12" s="27">
        <v>58277.8</v>
      </c>
    </row>
    <row r="13" spans="1:4" x14ac:dyDescent="0.25">
      <c r="C13" s="23" t="s">
        <v>28</v>
      </c>
      <c r="D13" s="27">
        <v>39084.340000000004</v>
      </c>
    </row>
    <row r="14" spans="1:4" x14ac:dyDescent="0.25">
      <c r="C14" s="23" t="s">
        <v>17</v>
      </c>
      <c r="D14" s="27">
        <v>56471.590000000004</v>
      </c>
    </row>
    <row r="15" spans="1:4" x14ac:dyDescent="0.25">
      <c r="C15" s="23" t="s">
        <v>23</v>
      </c>
      <c r="D15" s="27">
        <v>44884.12</v>
      </c>
    </row>
    <row r="16" spans="1:4" x14ac:dyDescent="0.25">
      <c r="C16" s="23" t="s">
        <v>29</v>
      </c>
      <c r="D16" s="27">
        <v>36700.840000000004</v>
      </c>
    </row>
    <row r="17" spans="3:4" x14ac:dyDescent="0.25">
      <c r="C17" s="23" t="s">
        <v>16</v>
      </c>
      <c r="D17" s="27">
        <v>43177.340000000004</v>
      </c>
    </row>
    <row r="18" spans="3:4" x14ac:dyDescent="0.25">
      <c r="C18" s="23" t="s">
        <v>27</v>
      </c>
      <c r="D18" s="27">
        <v>19572.14</v>
      </c>
    </row>
    <row r="19" spans="3:4" x14ac:dyDescent="0.25">
      <c r="C19" s="23" t="s">
        <v>33</v>
      </c>
      <c r="D19" s="27">
        <v>46226.020000000004</v>
      </c>
    </row>
    <row r="20" spans="3:4" x14ac:dyDescent="0.25">
      <c r="C20" s="23" t="s">
        <v>31</v>
      </c>
      <c r="D20" s="27">
        <v>29518.43</v>
      </c>
    </row>
    <row r="21" spans="3:4" x14ac:dyDescent="0.25">
      <c r="C21" s="23" t="s">
        <v>21</v>
      </c>
      <c r="D21" s="27">
        <v>26000</v>
      </c>
    </row>
    <row r="22" spans="3:4" x14ac:dyDescent="0.25">
      <c r="C22" s="23" t="s">
        <v>25</v>
      </c>
      <c r="D22" s="27">
        <v>29678.099999999995</v>
      </c>
    </row>
    <row r="23" spans="3:4" x14ac:dyDescent="0.25">
      <c r="C23" s="23" t="s">
        <v>32</v>
      </c>
      <c r="D23" s="27">
        <v>52063.35</v>
      </c>
    </row>
    <row r="24" spans="3:4" x14ac:dyDescent="0.25">
      <c r="C24" s="23" t="s">
        <v>13</v>
      </c>
      <c r="D24" s="27">
        <v>29721.27</v>
      </c>
    </row>
    <row r="25" spans="3:4" x14ac:dyDescent="0.25">
      <c r="C25" s="23" t="s">
        <v>20</v>
      </c>
      <c r="D25" s="27">
        <v>31390.480000000003</v>
      </c>
    </row>
    <row r="26" spans="3:4" x14ac:dyDescent="0.25">
      <c r="C26" s="23" t="s">
        <v>15</v>
      </c>
      <c r="D26" s="27">
        <v>50988.91</v>
      </c>
    </row>
    <row r="27" spans="3:4" x14ac:dyDescent="0.25">
      <c r="C27" s="23" t="s">
        <v>18</v>
      </c>
      <c r="D27" s="27">
        <v>40814.559999999998</v>
      </c>
    </row>
    <row r="28" spans="3:4" x14ac:dyDescent="0.25">
      <c r="C28" s="23" t="s">
        <v>66</v>
      </c>
      <c r="D28" s="27">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G e m i n i   x m l n s = " h t t p : / / g e m i n i / p i v o t c u s t o m i z a t i o n / S a n d b o x N o n E m p t y " > < C u s t o m C o n t e n t > < ! [ C D A T A [ 1 ] ] > < / 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f 1 2 6 4 6 c 9 - 1 9 f 5 - 4 4 d d - b b 2 3 - f 5 2 5 2 3 8 7 c 7 3 7 " > < C u s t o m C o n t e n t > < ! [ C D A T A [ < ? x m l   v e r s i o n = " 1 . 0 "   e n c o d i n g = " u t f - 1 6 " ? > < S e t t i n g s > < C a l c u l a t e d F i e l d s > < i t e m > < M e a s u r e N a m e > S a l e s   p e r   u n i t < / M e a s u r e N a m e > < D i s p l a y N a m e > S a l e s   p e r   u n i t < / D i s p l a y N a m e > < V i s i b l e > F a l s e < / V i s i b l e > < / i t e m > < 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e 6 a e 7 e 9 4 - 9 2 e c - 4 f 8 c - b 3 6 2 - 9 8 5 5 6 a 1 1 3 6 4 0 " > < C u s t o m C o n t e n t > < ! [ C D A T A [ < ? x m l   v e r s i o n = " 1 . 0 "   e n c o d i n g = " u t f - 1 6 " ? > < S e t t i n g s > < C a l c u l a t e d F i e l d s > < i t e m > < M e a s u r e N a m e > S a l e s   p e r   u n i t < / M e a s u r e N a m e > < D i s p l a y N a m e > S a l e s   p e r   u n i t < / D i s p l a y N a m e > < V i s i b l e > F a l s e < / V i s i b l e > < / i t e m > < 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6.xml>��< ? x m l   v e r s i o n = " 1 . 0 "   e n c o d i n g = " U T F - 1 6 " ? > < G e m i n i   x m l n s = " h t t p : / / g e m i n i / p i v o t c u s t o m i z a t i o n / I s S a n d b o x E m b e d d e d " > < C u s t o m C o n t e n t > < ! [ C D A T A [ y e s ] ] > < / 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 2 0 2 4 - 0 6 - 2 9 T 1 5 : 2 7 : 0 0 . 3 9 0 3 7 8 8 + 0 5 : 3 0 < / L a s t P r o c e s s e d T i m e > < / D a t a M o d e l i n g S a n d b o x . S e r i a l i z e d S a n d b o x E r r o r C a c h e > ] ] > < / C u s t o m C o n t e n t > < / G e m i n i > 
</file>

<file path=customXml/itemProps1.xml><?xml version="1.0" encoding="utf-8"?>
<ds:datastoreItem xmlns:ds="http://schemas.openxmlformats.org/officeDocument/2006/customXml" ds:itemID="{7AC70578-4778-4905-A871-9FEAF1873BF2}">
  <ds:schemaRefs/>
</ds:datastoreItem>
</file>

<file path=customXml/itemProps2.xml><?xml version="1.0" encoding="utf-8"?>
<ds:datastoreItem xmlns:ds="http://schemas.openxmlformats.org/officeDocument/2006/customXml" ds:itemID="{49F09921-B284-47C7-8476-D6004735B03E}">
  <ds:schemaRefs/>
</ds:datastoreItem>
</file>

<file path=customXml/itemProps3.xml><?xml version="1.0" encoding="utf-8"?>
<ds:datastoreItem xmlns:ds="http://schemas.openxmlformats.org/officeDocument/2006/customXml" ds:itemID="{E8BBEE49-EA92-4884-8873-5AFEDDE957F8}">
  <ds:schemaRefs/>
</ds:datastoreItem>
</file>

<file path=customXml/itemProps4.xml><?xml version="1.0" encoding="utf-8"?>
<ds:datastoreItem xmlns:ds="http://schemas.openxmlformats.org/officeDocument/2006/customXml" ds:itemID="{B5302025-2AED-4308-9FD3-7BD196B56C70}">
  <ds:schemaRefs/>
</ds:datastoreItem>
</file>

<file path=customXml/itemProps5.xml><?xml version="1.0" encoding="utf-8"?>
<ds:datastoreItem xmlns:ds="http://schemas.openxmlformats.org/officeDocument/2006/customXml" ds:itemID="{03E89C9F-1B01-46CF-AEE5-61BBF57F808E}">
  <ds:schemaRefs/>
</ds:datastoreItem>
</file>

<file path=customXml/itemProps6.xml><?xml version="1.0" encoding="utf-8"?>
<ds:datastoreItem xmlns:ds="http://schemas.openxmlformats.org/officeDocument/2006/customXml" ds:itemID="{79441381-23E3-423E-9AF8-A97068C3D0C4}">
  <ds:schemaRefs/>
</ds:datastoreItem>
</file>

<file path=customXml/itemProps7.xml><?xml version="1.0" encoding="utf-8"?>
<ds:datastoreItem xmlns:ds="http://schemas.openxmlformats.org/officeDocument/2006/customXml" ds:itemID="{CDF6896F-D547-4C68-8C7D-43CE221740E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 DONE</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Vukas Sinha</cp:lastModifiedBy>
  <dcterms:created xsi:type="dcterms:W3CDTF">2021-03-14T20:21:32Z</dcterms:created>
  <dcterms:modified xsi:type="dcterms:W3CDTF">2024-07-05T12:40:42Z</dcterms:modified>
</cp:coreProperties>
</file>